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ttp://dfin.vmr.gov.ua/Documents/Відділ доходів бюджету/Серветник Максим Миколайович/Аналізи/Щомісячні/Аналіз 2022 рік/Очеретному, сайт, пайова/"/>
    </mc:Choice>
  </mc:AlternateContent>
  <bookViews>
    <workbookView xWindow="0" yWindow="0" windowWidth="28800" windowHeight="12015"/>
  </bookViews>
  <sheets>
    <sheet name="2022" sheetId="22" r:id="rId1"/>
  </sheets>
  <definedNames>
    <definedName name="_xlnm.Print_Titles" localSheetId="0">'2022'!$3:$5</definedName>
    <definedName name="_xlnm.Print_Area" localSheetId="0">'2022'!$A$1:$O$102</definedName>
  </definedNames>
  <calcPr calcId="152511"/>
</workbook>
</file>

<file path=xl/calcChain.xml><?xml version="1.0" encoding="utf-8"?>
<calcChain xmlns="http://schemas.openxmlformats.org/spreadsheetml/2006/main">
  <c r="A27" i="22" l="1"/>
  <c r="A28" i="22"/>
  <c r="A29" i="22"/>
  <c r="A30" i="22"/>
  <c r="A31" i="22" s="1"/>
  <c r="A32" i="22" s="1"/>
  <c r="A33" i="22" s="1"/>
  <c r="F72" i="22" l="1"/>
  <c r="N72" i="22" s="1"/>
  <c r="F70" i="22"/>
  <c r="N70" i="22" s="1"/>
  <c r="F18" i="22"/>
  <c r="N18" i="22" s="1"/>
  <c r="H9" i="22"/>
  <c r="H33" i="22"/>
  <c r="H19" i="22"/>
  <c r="H14" i="22"/>
  <c r="H52" i="22"/>
  <c r="H46" i="22" l="1"/>
  <c r="J72" i="22"/>
  <c r="J18" i="22"/>
  <c r="H87" i="22"/>
  <c r="H67" i="22"/>
  <c r="H76" i="22"/>
  <c r="H60" i="22"/>
  <c r="H62" i="22"/>
  <c r="H63" i="22"/>
  <c r="H97" i="22" s="1"/>
  <c r="F88" i="22"/>
  <c r="F84" i="22"/>
  <c r="F81" i="22"/>
  <c r="F80" i="22"/>
  <c r="F79" i="22"/>
  <c r="F78" i="22"/>
  <c r="F77" i="22"/>
  <c r="F75" i="22"/>
  <c r="F74" i="22"/>
  <c r="F73" i="22"/>
  <c r="F71" i="22"/>
  <c r="F69" i="22"/>
  <c r="F68" i="22"/>
  <c r="F59" i="22"/>
  <c r="F57" i="22"/>
  <c r="F56" i="22"/>
  <c r="F55" i="22"/>
  <c r="F54" i="22"/>
  <c r="F53" i="22"/>
  <c r="F51" i="22"/>
  <c r="F50" i="22"/>
  <c r="F49" i="22"/>
  <c r="F48" i="22"/>
  <c r="F47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2" i="22"/>
  <c r="F31" i="22"/>
  <c r="F30" i="22"/>
  <c r="F29" i="22"/>
  <c r="F28" i="22"/>
  <c r="F27" i="22"/>
  <c r="F26" i="22"/>
  <c r="F25" i="22"/>
  <c r="O25" i="22" s="1"/>
  <c r="F24" i="22"/>
  <c r="F23" i="22"/>
  <c r="F22" i="22"/>
  <c r="F21" i="22"/>
  <c r="F20" i="22"/>
  <c r="F17" i="22"/>
  <c r="F16" i="22"/>
  <c r="F15" i="22"/>
  <c r="F13" i="22"/>
  <c r="O13" i="22" s="1"/>
  <c r="F12" i="22"/>
  <c r="F11" i="22"/>
  <c r="F10" i="22"/>
  <c r="F8" i="22"/>
  <c r="F7" i="22"/>
  <c r="H82" i="22" l="1"/>
  <c r="H92" i="22" s="1"/>
  <c r="H96" i="22"/>
  <c r="H95" i="22"/>
  <c r="H86" i="22"/>
  <c r="H61" i="22"/>
  <c r="H90" i="22" l="1"/>
  <c r="H58" i="22"/>
  <c r="H94" i="22" s="1"/>
  <c r="H99" i="22" l="1"/>
  <c r="H65" i="22"/>
  <c r="O74" i="22"/>
  <c r="K79" i="22" l="1"/>
  <c r="L48" i="22"/>
  <c r="K48" i="22"/>
  <c r="G60" i="22"/>
  <c r="F60" i="22" s="1"/>
  <c r="M62" i="22"/>
  <c r="I62" i="22"/>
  <c r="G62" i="22"/>
  <c r="F62" i="22" s="1"/>
  <c r="D62" i="22"/>
  <c r="O50" i="22"/>
  <c r="A48" i="22"/>
  <c r="L57" i="22" l="1"/>
  <c r="L20" i="22"/>
  <c r="L10" i="22"/>
  <c r="J10" i="22" l="1"/>
  <c r="D33" i="22" l="1"/>
  <c r="N10" i="22"/>
  <c r="M9" i="22"/>
  <c r="I9" i="22"/>
  <c r="G9" i="22"/>
  <c r="F9" i="22" s="1"/>
  <c r="D9" i="22"/>
  <c r="L32" i="22" l="1"/>
  <c r="J32" i="22"/>
  <c r="K32" i="22"/>
  <c r="L9" i="22"/>
  <c r="M87" i="22" l="1"/>
  <c r="M86" i="22" s="1"/>
  <c r="M76" i="22"/>
  <c r="M67" i="22"/>
  <c r="M82" i="22" s="1"/>
  <c r="M60" i="22"/>
  <c r="M52" i="22"/>
  <c r="M63" i="22" s="1"/>
  <c r="M33" i="22"/>
  <c r="M19" i="22"/>
  <c r="M14" i="22"/>
  <c r="M90" i="22" l="1"/>
  <c r="M46" i="22"/>
  <c r="M92" i="22" s="1"/>
  <c r="M96" i="22"/>
  <c r="M97" i="22"/>
  <c r="M61" i="22"/>
  <c r="M58" i="22" s="1"/>
  <c r="M95" i="22" l="1"/>
  <c r="M94" i="22"/>
  <c r="M99" i="22" s="1"/>
  <c r="M65" i="22"/>
  <c r="I19" i="22"/>
  <c r="G19" i="22"/>
  <c r="F19" i="22" s="1"/>
  <c r="I87" i="22"/>
  <c r="I86" i="22" s="1"/>
  <c r="G87" i="22"/>
  <c r="E87" i="22"/>
  <c r="E86" i="22" s="1"/>
  <c r="I60" i="22"/>
  <c r="K60" i="22" s="1"/>
  <c r="E60" i="22"/>
  <c r="E62" i="22"/>
  <c r="I52" i="22"/>
  <c r="G52" i="22"/>
  <c r="F52" i="22" s="1"/>
  <c r="E52" i="22"/>
  <c r="E63" i="22" s="1"/>
  <c r="E33" i="22"/>
  <c r="E19" i="22"/>
  <c r="E14" i="22"/>
  <c r="E9" i="22"/>
  <c r="G86" i="22" l="1"/>
  <c r="F86" i="22" s="1"/>
  <c r="F87" i="22"/>
  <c r="I63" i="22"/>
  <c r="N51" i="22"/>
  <c r="G63" i="22"/>
  <c r="F63" i="22" s="1"/>
  <c r="G96" i="22"/>
  <c r="F96" i="22" s="1"/>
  <c r="J51" i="22"/>
  <c r="I96" i="22"/>
  <c r="E46" i="22"/>
  <c r="D52" i="22" l="1"/>
  <c r="D63" i="22" s="1"/>
  <c r="L52" i="22" l="1"/>
  <c r="E61" i="22"/>
  <c r="E58" i="22" s="1"/>
  <c r="E65" i="22" s="1"/>
  <c r="D19" i="22"/>
  <c r="I61" i="22" l="1"/>
  <c r="I58" i="22" s="1"/>
  <c r="I94" i="22" s="1"/>
  <c r="I97" i="22"/>
  <c r="I95" i="22" s="1"/>
  <c r="G61" i="22"/>
  <c r="G97" i="22"/>
  <c r="G95" i="22" l="1"/>
  <c r="F95" i="22" s="1"/>
  <c r="F97" i="22"/>
  <c r="G58" i="22"/>
  <c r="F61" i="22"/>
  <c r="Q90" i="22"/>
  <c r="P19" i="22"/>
  <c r="P15" i="22"/>
  <c r="G94" i="22" l="1"/>
  <c r="F94" i="22" s="1"/>
  <c r="F58" i="22"/>
  <c r="D87" i="22"/>
  <c r="D86" i="22" s="1"/>
  <c r="L84" i="22"/>
  <c r="L81" i="22"/>
  <c r="L77" i="22"/>
  <c r="I76" i="22"/>
  <c r="G76" i="22"/>
  <c r="F76" i="22" s="1"/>
  <c r="D76" i="22"/>
  <c r="L73" i="22"/>
  <c r="A74" i="22"/>
  <c r="A75" i="22" s="1"/>
  <c r="A76" i="22" s="1"/>
  <c r="O69" i="22"/>
  <c r="I67" i="22"/>
  <c r="I82" i="22" s="1"/>
  <c r="G67" i="22"/>
  <c r="F67" i="22" s="1"/>
  <c r="D67" i="22"/>
  <c r="D82" i="22" s="1"/>
  <c r="D60" i="22"/>
  <c r="Q52" i="22"/>
  <c r="A49" i="22"/>
  <c r="A50" i="22" s="1"/>
  <c r="A51" i="22" s="1"/>
  <c r="L45" i="22"/>
  <c r="L44" i="22"/>
  <c r="L43" i="22"/>
  <c r="L42" i="22"/>
  <c r="A39" i="22"/>
  <c r="A40" i="22" s="1"/>
  <c r="A41" i="22" s="1"/>
  <c r="A42" i="22" s="1"/>
  <c r="A43" i="22" s="1"/>
  <c r="A44" i="22" s="1"/>
  <c r="A45" i="22" s="1"/>
  <c r="L37" i="22"/>
  <c r="L35" i="22"/>
  <c r="I33" i="22"/>
  <c r="G33" i="22"/>
  <c r="L30" i="22"/>
  <c r="L29" i="22"/>
  <c r="L27" i="22"/>
  <c r="L26" i="22"/>
  <c r="A26" i="22"/>
  <c r="L23" i="22"/>
  <c r="L21" i="22"/>
  <c r="L19" i="22"/>
  <c r="L17" i="22"/>
  <c r="L16" i="22"/>
  <c r="L15" i="22"/>
  <c r="I14" i="22"/>
  <c r="G14" i="22"/>
  <c r="F14" i="22" s="1"/>
  <c r="D14" i="22"/>
  <c r="L12" i="22"/>
  <c r="L11" i="22"/>
  <c r="R8" i="22"/>
  <c r="S8" i="22" s="1"/>
  <c r="A8" i="22"/>
  <c r="S7" i="22"/>
  <c r="R7" i="22"/>
  <c r="L7" i="22"/>
  <c r="C5" i="22"/>
  <c r="D5" i="22" s="1"/>
  <c r="E5" i="22" s="1"/>
  <c r="G5" i="22" s="1"/>
  <c r="H5" i="22" s="1"/>
  <c r="J5" i="22" s="1"/>
  <c r="F33" i="22" l="1"/>
  <c r="L33" i="22" s="1"/>
  <c r="I46" i="22"/>
  <c r="L60" i="22"/>
  <c r="K28" i="22"/>
  <c r="L28" i="22"/>
  <c r="O34" i="22"/>
  <c r="P34" i="22" s="1"/>
  <c r="L34" i="22"/>
  <c r="K39" i="22"/>
  <c r="L39" i="22"/>
  <c r="L76" i="22"/>
  <c r="O8" i="22"/>
  <c r="L8" i="22"/>
  <c r="K24" i="22"/>
  <c r="L24" i="22"/>
  <c r="N40" i="22"/>
  <c r="L40" i="22"/>
  <c r="N53" i="22"/>
  <c r="L53" i="22"/>
  <c r="J71" i="22"/>
  <c r="L71" i="22"/>
  <c r="L14" i="22"/>
  <c r="G46" i="22"/>
  <c r="F46" i="22" s="1"/>
  <c r="J38" i="22"/>
  <c r="L38" i="22"/>
  <c r="K49" i="22"/>
  <c r="L49" i="22"/>
  <c r="N68" i="22"/>
  <c r="L68" i="22"/>
  <c r="J79" i="22"/>
  <c r="L79" i="22"/>
  <c r="O22" i="22"/>
  <c r="P22" i="22" s="1"/>
  <c r="L22" i="22"/>
  <c r="K13" i="22"/>
  <c r="L13" i="22"/>
  <c r="K36" i="22"/>
  <c r="L36" i="22"/>
  <c r="N41" i="22"/>
  <c r="L41" i="22"/>
  <c r="K47" i="22"/>
  <c r="L47" i="22"/>
  <c r="J54" i="22"/>
  <c r="L54" i="22"/>
  <c r="J50" i="22"/>
  <c r="L50" i="22"/>
  <c r="J80" i="22"/>
  <c r="L80" i="22"/>
  <c r="D46" i="22"/>
  <c r="K25" i="22"/>
  <c r="L25" i="22"/>
  <c r="O31" i="22"/>
  <c r="L31" i="22"/>
  <c r="J48" i="22"/>
  <c r="N55" i="22"/>
  <c r="L55" i="22"/>
  <c r="J74" i="22"/>
  <c r="L74" i="22"/>
  <c r="D96" i="22"/>
  <c r="I90" i="22"/>
  <c r="J7" i="22"/>
  <c r="K5" i="22"/>
  <c r="J9" i="22"/>
  <c r="J69" i="22"/>
  <c r="N69" i="22"/>
  <c r="K22" i="22"/>
  <c r="O71" i="22"/>
  <c r="O47" i="22"/>
  <c r="N22" i="22"/>
  <c r="R24" i="22"/>
  <c r="K23" i="22"/>
  <c r="O68" i="22"/>
  <c r="K71" i="22"/>
  <c r="J22" i="22"/>
  <c r="N71" i="22"/>
  <c r="J53" i="22"/>
  <c r="O38" i="22"/>
  <c r="N49" i="22"/>
  <c r="K53" i="22"/>
  <c r="J13" i="22"/>
  <c r="N13" i="22"/>
  <c r="O24" i="22"/>
  <c r="K38" i="22"/>
  <c r="J26" i="22"/>
  <c r="O26" i="22"/>
  <c r="J35" i="22"/>
  <c r="J40" i="22"/>
  <c r="O49" i="22"/>
  <c r="J34" i="22"/>
  <c r="J24" i="22"/>
  <c r="K34" i="22"/>
  <c r="J42" i="22"/>
  <c r="Q15" i="22"/>
  <c r="O39" i="22"/>
  <c r="P39" i="22" s="1"/>
  <c r="E67" i="22"/>
  <c r="E82" i="22" s="1"/>
  <c r="J77" i="22"/>
  <c r="J49" i="22"/>
  <c r="N39" i="22"/>
  <c r="Q19" i="22"/>
  <c r="N79" i="22"/>
  <c r="N35" i="22"/>
  <c r="N26" i="22"/>
  <c r="O35" i="22"/>
  <c r="P35" i="22" s="1"/>
  <c r="J39" i="22"/>
  <c r="K26" i="22"/>
  <c r="K35" i="22"/>
  <c r="N77" i="22"/>
  <c r="J81" i="22"/>
  <c r="T46" i="22"/>
  <c r="J14" i="22"/>
  <c r="O14" i="22"/>
  <c r="N14" i="22"/>
  <c r="K14" i="22"/>
  <c r="O33" i="22"/>
  <c r="K33" i="22"/>
  <c r="J33" i="22"/>
  <c r="N33" i="22"/>
  <c r="O76" i="22"/>
  <c r="K76" i="22"/>
  <c r="J76" i="22"/>
  <c r="N76" i="22"/>
  <c r="J19" i="22"/>
  <c r="N19" i="22"/>
  <c r="K19" i="22"/>
  <c r="O19" i="22"/>
  <c r="Q46" i="22"/>
  <c r="R44" i="22"/>
  <c r="O30" i="22"/>
  <c r="N12" i="22"/>
  <c r="N17" i="22"/>
  <c r="N7" i="22"/>
  <c r="K12" i="22"/>
  <c r="O12" i="22"/>
  <c r="O29" i="22"/>
  <c r="P29" i="22" s="1"/>
  <c r="O7" i="22"/>
  <c r="J8" i="22"/>
  <c r="N8" i="22"/>
  <c r="J11" i="22"/>
  <c r="N11" i="22"/>
  <c r="N15" i="22"/>
  <c r="J16" i="22"/>
  <c r="N21" i="22"/>
  <c r="R22" i="22"/>
  <c r="K29" i="22"/>
  <c r="J31" i="22"/>
  <c r="K37" i="22"/>
  <c r="J41" i="22"/>
  <c r="N44" i="22"/>
  <c r="J45" i="22"/>
  <c r="J55" i="22"/>
  <c r="J75" i="22"/>
  <c r="N75" i="22"/>
  <c r="K21" i="22"/>
  <c r="N24" i="22"/>
  <c r="N27" i="22"/>
  <c r="J27" i="22"/>
  <c r="N36" i="22"/>
  <c r="J36" i="22"/>
  <c r="O36" i="22"/>
  <c r="N30" i="22"/>
  <c r="J30" i="22"/>
  <c r="J12" i="22"/>
  <c r="O20" i="22"/>
  <c r="K20" i="22"/>
  <c r="J28" i="22"/>
  <c r="K30" i="22"/>
  <c r="N37" i="22"/>
  <c r="O43" i="22"/>
  <c r="K43" i="22"/>
  <c r="N43" i="22"/>
  <c r="N50" i="22"/>
  <c r="L62" i="22"/>
  <c r="N78" i="22"/>
  <c r="J78" i="22"/>
  <c r="O17" i="22"/>
  <c r="J20" i="22"/>
  <c r="L56" i="22"/>
  <c r="N60" i="22"/>
  <c r="J60" i="22"/>
  <c r="N28" i="22"/>
  <c r="J17" i="22"/>
  <c r="K17" i="22"/>
  <c r="O37" i="22"/>
  <c r="J43" i="22"/>
  <c r="K7" i="22"/>
  <c r="N16" i="22"/>
  <c r="N20" i="22"/>
  <c r="N29" i="22"/>
  <c r="J29" i="22"/>
  <c r="J37" i="22"/>
  <c r="N45" i="22"/>
  <c r="K50" i="22"/>
  <c r="J15" i="22"/>
  <c r="N25" i="22"/>
  <c r="N31" i="22"/>
  <c r="J68" i="22"/>
  <c r="K68" i="22"/>
  <c r="D90" i="22"/>
  <c r="K8" i="22"/>
  <c r="J21" i="22"/>
  <c r="O21" i="22"/>
  <c r="N23" i="22"/>
  <c r="J23" i="22"/>
  <c r="O23" i="22"/>
  <c r="J25" i="22"/>
  <c r="P25" i="22"/>
  <c r="K31" i="22"/>
  <c r="N34" i="22"/>
  <c r="N38" i="22"/>
  <c r="O42" i="22"/>
  <c r="K42" i="22"/>
  <c r="N42" i="22"/>
  <c r="J44" i="22"/>
  <c r="N47" i="22"/>
  <c r="J47" i="22"/>
  <c r="N48" i="22"/>
  <c r="K55" i="22"/>
  <c r="N73" i="22"/>
  <c r="J73" i="22"/>
  <c r="O78" i="22"/>
  <c r="O80" i="22"/>
  <c r="K80" i="22"/>
  <c r="N80" i="22"/>
  <c r="G82" i="22"/>
  <c r="L67" i="22"/>
  <c r="E76" i="22"/>
  <c r="K54" i="22"/>
  <c r="N54" i="22"/>
  <c r="L87" i="22"/>
  <c r="E96" i="22"/>
  <c r="K74" i="22"/>
  <c r="N74" i="22"/>
  <c r="N84" i="22"/>
  <c r="J84" i="22"/>
  <c r="O81" i="22"/>
  <c r="K81" i="22"/>
  <c r="N81" i="22"/>
  <c r="D92" i="22" l="1"/>
  <c r="L5" i="22"/>
  <c r="M5" i="22" s="1"/>
  <c r="N5" i="22" s="1"/>
  <c r="O5" i="22" s="1"/>
  <c r="G90" i="22"/>
  <c r="F82" i="22"/>
  <c r="L46" i="22"/>
  <c r="G65" i="22"/>
  <c r="F65" i="22" s="1"/>
  <c r="O9" i="22"/>
  <c r="N9" i="22"/>
  <c r="G92" i="22"/>
  <c r="K9" i="22"/>
  <c r="I65" i="22"/>
  <c r="I92" i="22"/>
  <c r="I99" i="22" s="1"/>
  <c r="I109" i="22" s="1"/>
  <c r="J87" i="22"/>
  <c r="N87" i="22"/>
  <c r="D97" i="22"/>
  <c r="D95" i="22" s="1"/>
  <c r="D61" i="22"/>
  <c r="D58" i="22" s="1"/>
  <c r="J56" i="22"/>
  <c r="K56" i="22"/>
  <c r="N56" i="22"/>
  <c r="Q65" i="22"/>
  <c r="K52" i="22"/>
  <c r="N52" i="22"/>
  <c r="J52" i="22"/>
  <c r="K62" i="22"/>
  <c r="J62" i="22"/>
  <c r="N62" i="22"/>
  <c r="O62" i="22"/>
  <c r="N46" i="22"/>
  <c r="J46" i="22"/>
  <c r="Q44" i="22"/>
  <c r="S44" i="22" s="1"/>
  <c r="O46" i="22"/>
  <c r="K46" i="22"/>
  <c r="Q99" i="22"/>
  <c r="L96" i="22"/>
  <c r="N67" i="22"/>
  <c r="K67" i="22"/>
  <c r="O67" i="22"/>
  <c r="J67" i="22"/>
  <c r="G99" i="22" l="1"/>
  <c r="F99" i="22" s="1"/>
  <c r="F92" i="22"/>
  <c r="F90" i="22"/>
  <c r="K82" i="22"/>
  <c r="L82" i="22"/>
  <c r="K86" i="22"/>
  <c r="L86" i="22"/>
  <c r="L97" i="22"/>
  <c r="N88" i="22"/>
  <c r="J88" i="22"/>
  <c r="J96" i="22"/>
  <c r="O96" i="22"/>
  <c r="N96" i="22"/>
  <c r="K96" i="22"/>
  <c r="D94" i="22"/>
  <c r="D99" i="22" s="1"/>
  <c r="D109" i="22" s="1"/>
  <c r="D65" i="22"/>
  <c r="E92" i="22"/>
  <c r="J86" i="22"/>
  <c r="N86" i="22"/>
  <c r="O82" i="22"/>
  <c r="J82" i="22"/>
  <c r="N82" i="22"/>
  <c r="L63" i="22"/>
  <c r="T65" i="22"/>
  <c r="J92" i="22" l="1"/>
  <c r="L92" i="22"/>
  <c r="N92" i="22"/>
  <c r="O92" i="22"/>
  <c r="K92" i="22"/>
  <c r="E97" i="22"/>
  <c r="E95" i="22" s="1"/>
  <c r="J97" i="22"/>
  <c r="N97" i="22"/>
  <c r="O97" i="22"/>
  <c r="K97" i="22"/>
  <c r="L61" i="22"/>
  <c r="N63" i="22"/>
  <c r="J63" i="22"/>
  <c r="O63" i="22"/>
  <c r="K63" i="22"/>
  <c r="L90" i="22"/>
  <c r="L95" i="22"/>
  <c r="L94" i="22" l="1"/>
  <c r="L58" i="22"/>
  <c r="O61" i="22"/>
  <c r="K61" i="22"/>
  <c r="N61" i="22"/>
  <c r="J61" i="22"/>
  <c r="E94" i="22"/>
  <c r="E99" i="22" s="1"/>
  <c r="E109" i="22" s="1"/>
  <c r="E90" i="22"/>
  <c r="O90" i="22"/>
  <c r="K90" i="22"/>
  <c r="N90" i="22"/>
  <c r="J90" i="22"/>
  <c r="J95" i="22"/>
  <c r="O95" i="22"/>
  <c r="K95" i="22"/>
  <c r="N95" i="22"/>
  <c r="K58" i="22" l="1"/>
  <c r="N58" i="22"/>
  <c r="O58" i="22"/>
  <c r="J58" i="22"/>
  <c r="L65" i="22"/>
  <c r="J94" i="22"/>
  <c r="N94" i="22"/>
  <c r="K94" i="22"/>
  <c r="O94" i="22"/>
  <c r="L99" i="22" l="1"/>
  <c r="J99" i="22"/>
  <c r="N99" i="22"/>
  <c r="F109" i="22"/>
  <c r="O99" i="22"/>
  <c r="K99" i="22"/>
  <c r="K65" i="22"/>
  <c r="O65" i="22"/>
  <c r="N65" i="22"/>
  <c r="J65" i="22"/>
</calcChain>
</file>

<file path=xl/sharedStrings.xml><?xml version="1.0" encoding="utf-8"?>
<sst xmlns="http://schemas.openxmlformats.org/spreadsheetml/2006/main" count="195" uniqueCount="182">
  <si>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</si>
  <si>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</si>
  <si>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</si>
  <si>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</si>
  <si>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</si>
  <si>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</si>
  <si>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</si>
  <si>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</si>
  <si>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</si>
  <si>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Всього власних та закріплених доходів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</si>
  <si>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</si>
  <si>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</si>
  <si>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</si>
  <si>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</si>
  <si>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</si>
  <si>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</si>
  <si>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</si>
  <si>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</si>
  <si>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</si>
  <si>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</si>
  <si>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</si>
  <si>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</si>
  <si>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</si>
  <si>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</si>
  <si>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</si>
  <si>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</si>
  <si>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</si>
  <si>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</si>
  <si>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і закріплені доходи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</si>
  <si>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</si>
  <si>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</si>
  <si>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</si>
  <si>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</si>
  <si>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</si>
  <si>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</si>
  <si>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</si>
  <si>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</si>
  <si>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</si>
  <si>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</si>
  <si>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</si>
  <si>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</si>
  <si>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</si>
  <si>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</si>
  <si>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</si>
  <si>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</si>
  <si>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</si>
  <si>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</si>
  <si>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</si>
  <si>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</si>
  <si>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</si>
  <si>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</si>
  <si>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</si>
  <si>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</si>
  <si>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</si>
  <si>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</si>
  <si>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</si>
  <si>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</si>
  <si>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</si>
  <si>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</si>
  <si>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</si>
  <si>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</si>
  <si>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</si>
  <si>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</si>
  <si>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</si>
  <si>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</si>
  <si>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</si>
  <si>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</si>
  <si>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Податок та збір на доходи фізичних осіб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</si>
  <si>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</si>
  <si>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24110900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</si>
  <si>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</si>
  <si>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</si>
  <si>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</si>
  <si>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</si>
  <si>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</si>
  <si>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</si>
  <si>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</si>
  <si>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</si>
  <si>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</si>
  <si>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</si>
  <si>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</si>
  <si>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</si>
  <si>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</si>
  <si>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</si>
  <si>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</si>
  <si>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</si>
  <si>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</si>
  <si>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</si>
  <si>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</si>
  <si>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</si>
  <si>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</si>
  <si>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</si>
  <si>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</si>
  <si>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</si>
  <si>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Начальник відділу доходів бюджету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</si>
  <si>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</si>
  <si>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</si>
  <si>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</si>
  <si>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</si>
  <si>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</si>
  <si>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</si>
  <si>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</si>
  <si>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</si>
  <si>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</si>
  <si>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</si>
  <si>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</si>
  <si>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</si>
  <si>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</si>
  <si>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</si>
  <si>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</si>
  <si>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</si>
  <si>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</si>
  <si>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</si>
  <si>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</si>
  <si>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</si>
  <si>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</si>
  <si>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</si>
  <si>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</si>
  <si>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</si>
  <si>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</si>
  <si>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</si>
  <si>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</si>
  <si>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</si>
  <si>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</si>
  <si>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</si>
  <si>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</si>
  <si>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</si>
  <si>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</si>
  <si>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</si>
  <si>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r>
      <rPr>
        <b/>
        <u/>
        <sz val="15"/>
        <rFont val="Times New Roman"/>
        <family val="1"/>
        <charset val="204"/>
      </rPr>
      <t>Освітня субвенція з державного бюджету</t>
    </r>
    <r>
      <rPr>
        <sz val="15"/>
        <rFont val="Times New Roman"/>
        <family val="1"/>
        <charset val="204"/>
      </rPr>
      <t xml:space="preserve"> місцевим бюджетам</t>
    </r>
  </si>
  <si>
    <r>
      <rPr>
        <b/>
        <sz val="15"/>
        <rFont val="Times New Roman"/>
        <family val="1"/>
        <charset val="204"/>
      </rPr>
      <t>Дотація з місцевого бюджету</t>
    </r>
    <r>
      <rPr>
        <sz val="15"/>
        <rFont val="Times New Roman"/>
        <family val="1"/>
        <charset val="204"/>
      </rPr>
      <t xml:space="preserve">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  </r>
  </si>
  <si>
    <r>
      <rPr>
        <b/>
        <u/>
        <sz val="15"/>
        <rFont val="Times New Roman Cyr"/>
        <charset val="204"/>
      </rPr>
      <t xml:space="preserve">Інші субвенції </t>
    </r>
    <r>
      <rPr>
        <sz val="15"/>
        <rFont val="Times New Roman Cyr"/>
        <charset val="204"/>
      </rPr>
      <t>з місцевого бюджету</t>
    </r>
  </si>
  <si>
    <t>41055000</t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</si>
  <si>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здійснення переданих видатків у сфері освіти за рахунок коштів освітньої субвенції</t>
    </r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</si>
  <si>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надання державної підтримки особам з особливими освітніми потребами</t>
    </r>
    <r>
      <rPr>
        <sz val="15"/>
        <rFont val="Times New Roman"/>
        <family val="1"/>
        <charset val="204"/>
      </rPr>
      <t xml:space="preserve"> за рахунок відповідної субвенції з державного бюджету</t>
    </r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</si>
  <si>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реформуваннярегіональних систем охорони здоров’я для здійснення заходів з виконання спільного з Міжнародним банком реконструкції та розвитку</t>
    </r>
    <r>
      <rPr>
        <sz val="15"/>
        <rFont val="Times New Roman"/>
        <family val="1"/>
        <charset val="204"/>
      </rPr>
      <t xml:space="preserve"> проекту «Поліпшення охорони здоров’я на службі у людей»</t>
    </r>
  </si>
  <si>
    <t>6.1.</t>
  </si>
  <si>
    <t>6.2.</t>
  </si>
  <si>
    <t>6.3.</t>
  </si>
  <si>
    <t>6.4.</t>
  </si>
  <si>
    <t>Уточнений бюджет на 2021 рік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</si>
  <si>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</si>
  <si>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</si>
  <si>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</si>
  <si>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Плата за гарантії, надані Верховною Радою Автономної Республіки Крим, міськими та обласними радами</t>
  </si>
  <si>
    <t>ВСЬОГО ДОХОДІВ ЗАГАЛЬНОГО 
ТА СПЕЦІАЛЬНОГО ФОНДІВ</t>
  </si>
  <si>
    <r>
      <t xml:space="preserve">Субвенція з місцевого бюджету </t>
    </r>
    <r>
      <rPr>
        <b/>
        <u/>
        <sz val="15"/>
        <rFont val="Times New Roman Cyr"/>
        <charset val="204"/>
      </rPr>
      <t>на здійснення підтримки окремих закладів та заходів у системі охорони здоров'я</t>
    </r>
    <r>
      <rPr>
        <sz val="15"/>
        <rFont val="Times New Roman Cyr"/>
        <charset val="204"/>
      </rPr>
      <t xml:space="preserve"> за рахунок відповідної субвенції з державного бюджету</t>
    </r>
  </si>
  <si>
    <r>
      <t xml:space="preserve">* на відшкодування витрат </t>
    </r>
    <r>
      <rPr>
        <b/>
        <i/>
        <u/>
        <sz val="15"/>
        <rFont val="Times New Roman Cyr"/>
        <charset val="204"/>
      </rPr>
      <t>на поховання учасників бойових дій та осіб з інвалідністю внаслідок війни</t>
    </r>
  </si>
  <si>
    <r>
      <t xml:space="preserve">* на пільгове медичне обслуговування  громадян, які </t>
    </r>
    <r>
      <rPr>
        <b/>
        <i/>
        <u/>
        <sz val="15"/>
        <rFont val="Times New Roman Cyr"/>
        <charset val="204"/>
      </rPr>
      <t>постраждали внаслідок Чорнобильської катастрофи</t>
    </r>
  </si>
  <si>
    <r>
      <t>* на компенсаційні</t>
    </r>
    <r>
      <rPr>
        <b/>
        <i/>
        <u/>
        <sz val="15"/>
        <rFont val="Times New Roman Cyr"/>
        <charset val="204"/>
      </rPr>
      <t xml:space="preserve"> виплати особам з інвалідністю на бензин (пальне), ремонт, техобслуговування автотранспорту </t>
    </r>
    <r>
      <rPr>
        <i/>
        <sz val="15"/>
        <rFont val="Times New Roman Cyr"/>
        <charset val="204"/>
      </rPr>
      <t>та на транспортне обслуговування, встановлення телефонів особам з інвалідністю І та ІІ груп</t>
    </r>
  </si>
  <si>
    <r>
      <t xml:space="preserve">* для забезпечення витратними матеріалами (кардіовиробами) хворих області в </t>
    </r>
    <r>
      <rPr>
        <b/>
        <i/>
        <u/>
        <sz val="15"/>
        <rFont val="Times New Roman Cyr"/>
        <charset val="204"/>
      </rPr>
      <t>КНП "Вінницький регіональний клінічний лікувально-діагностичний центр серцево-судинної патології"</t>
    </r>
  </si>
  <si>
    <t>Бюджет 
на 2022 рік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</si>
  <si>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</si>
  <si>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</si>
  <si>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</si>
  <si>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</si>
  <si>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</si>
  <si>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</si>
  <si>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</si>
  <si>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лютий</t>
  </si>
  <si>
    <t>Надійшло за січень - лютий 2022р.</t>
  </si>
  <si>
    <t>План на січень - лютий 2022 року</t>
  </si>
  <si>
    <t>Відхилення надходжень до бюджету на січень - лютий 2022 року</t>
  </si>
  <si>
    <t>% виконання до плану на 2022р. (норма 16,7%)</t>
  </si>
  <si>
    <t>Відхилення факту січня - лютого 2022р. від факту січня - лютого 2021р.</t>
  </si>
  <si>
    <t>Надійшло за січень - лютий 2021р.</t>
  </si>
  <si>
    <t xml:space="preserve">Місцеві податки, нараховані до 1 січня 2011 року   </t>
  </si>
  <si>
    <t>16012200</t>
  </si>
  <si>
    <t>12020900</t>
  </si>
  <si>
    <t>19050200</t>
  </si>
  <si>
    <t xml:space="preserve">Податок з власників наземних, водних транспортних засобів та інших самохідних машин і механізмів   </t>
  </si>
  <si>
    <t xml:space="preserve">Інші збори за забруднення навколишнього природного середовища до Фонду охорони навколишнього природного середовища   </t>
  </si>
  <si>
    <t>8.1.</t>
  </si>
  <si>
    <t>8.2.</t>
  </si>
  <si>
    <t>8.3.</t>
  </si>
  <si>
    <t>8.4.</t>
  </si>
  <si>
    <t>6.5.</t>
  </si>
  <si>
    <t>15.1.</t>
  </si>
  <si>
    <t>15.2.</t>
  </si>
  <si>
    <t>15.3.</t>
  </si>
  <si>
    <t>15.4.</t>
  </si>
  <si>
    <t>Аналіз виконання бюджету Вінницької міської територіальної громади за січень - лютий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</si>
</sst>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8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u/>
      <sz val="15"/>
      <name val="Times New Roman"/>
      <family val="1"/>
      <charset val="204"/>
    </font>
    <font>
      <b/>
      <i/>
      <u/>
      <sz val="15"/>
      <name val="Times New Roman Cyr"/>
      <charset val="204"/>
    </font>
    <font>
      <i/>
      <sz val="14"/>
      <name val="Times New Roman Cyr"/>
      <charset val="204"/>
    </font>
    <font>
      <b/>
      <u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5" fillId="0" borderId="0"/>
  </cellStyleXfs>
  <cellXfs count="182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49" fontId="14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center" vertical="center"/>
    </xf>
    <xf numFmtId="0" fontId="29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2" fillId="2" borderId="1" xfId="1" applyFont="1" applyFill="1" applyBorder="1" applyAlignment="1">
      <alignment horizontal="center" vertical="center"/>
    </xf>
    <xf numFmtId="2" fontId="33" fillId="2" borderId="1" xfId="1" applyNumberFormat="1" applyFont="1" applyFill="1" applyBorder="1" applyAlignment="1">
      <alignment horizontal="center" vertical="center" wrapText="1"/>
    </xf>
    <xf numFmtId="166" fontId="33" fillId="2" borderId="1" xfId="1" applyNumberFormat="1" applyFont="1" applyFill="1" applyBorder="1" applyAlignment="1">
      <alignment horizontal="center" vertical="center" wrapText="1"/>
    </xf>
    <xf numFmtId="0" fontId="32" fillId="2" borderId="0" xfId="1" applyFont="1" applyFill="1" applyBorder="1"/>
    <xf numFmtId="0" fontId="33" fillId="2" borderId="1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49" fontId="33" fillId="2" borderId="1" xfId="1" applyNumberFormat="1" applyFont="1" applyFill="1" applyBorder="1" applyAlignment="1">
      <alignment horizontal="center" vertical="center" wrapText="1"/>
    </xf>
    <xf numFmtId="0" fontId="34" fillId="2" borderId="0" xfId="1" applyFont="1" applyFill="1" applyBorder="1"/>
    <xf numFmtId="49" fontId="33" fillId="0" borderId="1" xfId="1" applyNumberFormat="1" applyFont="1" applyFill="1" applyBorder="1" applyAlignment="1">
      <alignment horizontal="center" vertical="center" wrapText="1"/>
    </xf>
    <xf numFmtId="166" fontId="33" fillId="0" borderId="1" xfId="1" applyNumberFormat="1" applyFont="1" applyFill="1" applyBorder="1" applyAlignment="1">
      <alignment horizontal="center" vertical="center" wrapText="1"/>
    </xf>
    <xf numFmtId="0" fontId="32" fillId="0" borderId="0" xfId="1" applyFont="1" applyFill="1" applyBorder="1"/>
    <xf numFmtId="0" fontId="33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8" fillId="0" borderId="0" xfId="1" applyFont="1" applyFill="1" applyBorder="1"/>
    <xf numFmtId="0" fontId="34" fillId="0" borderId="1" xfId="1" applyFont="1" applyFill="1" applyBorder="1" applyAlignment="1">
      <alignment horizontal="center" vertical="center"/>
    </xf>
    <xf numFmtId="0" fontId="34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8" fillId="0" borderId="1" xfId="3" applyFont="1" applyFill="1" applyBorder="1" applyAlignment="1">
      <alignment horizontal="center" vertical="center"/>
    </xf>
    <xf numFmtId="166" fontId="29" fillId="0" borderId="0" xfId="3" applyNumberFormat="1" applyFont="1" applyFill="1" applyBorder="1"/>
    <xf numFmtId="164" fontId="29" fillId="0" borderId="0" xfId="3" applyNumberFormat="1" applyFont="1" applyFill="1" applyBorder="1"/>
    <xf numFmtId="0" fontId="29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/>
    </xf>
    <xf numFmtId="164" fontId="33" fillId="2" borderId="1" xfId="3" applyNumberFormat="1" applyFont="1" applyFill="1" applyBorder="1" applyAlignment="1">
      <alignment horizontal="center" vertical="center"/>
    </xf>
    <xf numFmtId="0" fontId="32" fillId="2" borderId="0" xfId="3" applyFont="1" applyFill="1" applyBorder="1"/>
    <xf numFmtId="166" fontId="32" fillId="2" borderId="0" xfId="3" applyNumberFormat="1" applyFont="1" applyFill="1" applyBorder="1"/>
    <xf numFmtId="166" fontId="33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left" vertical="center" wrapText="1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6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8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center" vertical="center" wrapText="1"/>
    </xf>
    <xf numFmtId="166" fontId="31" fillId="0" borderId="0" xfId="1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0" borderId="1" xfId="0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6" fontId="39" fillId="0" borderId="1" xfId="1" applyNumberFormat="1" applyFont="1" applyFill="1" applyBorder="1" applyAlignment="1">
      <alignment horizontal="center" vertical="center" wrapText="1"/>
    </xf>
    <xf numFmtId="49" fontId="37" fillId="0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40" fillId="0" borderId="1" xfId="2" applyNumberFormat="1" applyFont="1" applyFill="1" applyBorder="1" applyAlignment="1">
      <alignment horizontal="left" vertical="center" wrapText="1"/>
    </xf>
    <xf numFmtId="0" fontId="40" fillId="0" borderId="1" xfId="2" applyNumberFormat="1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vertical="top" wrapText="1"/>
    </xf>
    <xf numFmtId="166" fontId="18" fillId="0" borderId="0" xfId="2" applyNumberFormat="1" applyFont="1" applyFill="1"/>
    <xf numFmtId="166" fontId="33" fillId="0" borderId="0" xfId="1" applyNumberFormat="1" applyFont="1" applyFill="1" applyBorder="1" applyAlignment="1">
      <alignment horizontal="center" vertical="center" wrapText="1"/>
    </xf>
    <xf numFmtId="0" fontId="30" fillId="0" borderId="0" xfId="3" applyFont="1" applyFill="1" applyBorder="1"/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40" fillId="0" borderId="1" xfId="3" applyNumberFormat="1" applyFont="1" applyFill="1" applyBorder="1" applyAlignment="1">
      <alignment horizontal="left" vertical="center" wrapText="1" shrinkToFi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43" fillId="0" borderId="1" xfId="3" applyNumberFormat="1" applyFont="1" applyFill="1" applyBorder="1" applyAlignment="1">
      <alignment horizontal="left" vertical="center" wrapText="1" shrinkToFit="1"/>
    </xf>
    <xf numFmtId="0" fontId="36" fillId="0" borderId="1" xfId="3" applyNumberFormat="1" applyFont="1" applyFill="1" applyBorder="1" applyAlignment="1">
      <alignment horizontal="justify" vertical="center" wrapText="1" shrinkToFit="1"/>
    </xf>
    <xf numFmtId="0" fontId="31" fillId="0" borderId="1" xfId="3" applyFont="1" applyFill="1" applyBorder="1" applyAlignment="1">
      <alignment horizontal="center" vertical="center" wrapText="1"/>
    </xf>
    <xf numFmtId="166" fontId="26" fillId="0" borderId="0" xfId="3" applyNumberFormat="1" applyFont="1" applyFill="1" applyBorder="1"/>
    <xf numFmtId="0" fontId="45" fillId="2" borderId="1" xfId="1" applyFont="1" applyFill="1" applyBorder="1" applyAlignment="1">
      <alignment horizontal="center" vertical="center"/>
    </xf>
    <xf numFmtId="0" fontId="46" fillId="2" borderId="1" xfId="1" applyFont="1" applyFill="1" applyBorder="1" applyAlignment="1">
      <alignment horizontal="center" vertical="center" wrapText="1"/>
    </xf>
    <xf numFmtId="165" fontId="46" fillId="2" borderId="1" xfId="1" applyNumberFormat="1" applyFont="1" applyFill="1" applyBorder="1" applyAlignment="1">
      <alignment horizontal="center" vertical="center" wrapText="1"/>
    </xf>
    <xf numFmtId="166" fontId="46" fillId="2" borderId="1" xfId="1" applyNumberFormat="1" applyFont="1" applyFill="1" applyBorder="1" applyAlignment="1">
      <alignment horizontal="center" vertical="center" wrapText="1"/>
    </xf>
    <xf numFmtId="166" fontId="46" fillId="2" borderId="1" xfId="3" applyNumberFormat="1" applyFont="1" applyFill="1" applyBorder="1" applyAlignment="1">
      <alignment horizontal="center" vertical="center"/>
    </xf>
    <xf numFmtId="164" fontId="46" fillId="2" borderId="1" xfId="3" applyNumberFormat="1" applyFont="1" applyFill="1" applyBorder="1" applyAlignment="1">
      <alignment horizontal="center" vertical="center"/>
    </xf>
    <xf numFmtId="166" fontId="45" fillId="2" borderId="0" xfId="1" applyNumberFormat="1" applyFont="1" applyFill="1" applyBorder="1"/>
    <xf numFmtId="0" fontId="45" fillId="2" borderId="0" xfId="1" applyFont="1" applyFill="1" applyBorder="1"/>
    <xf numFmtId="49" fontId="46" fillId="2" borderId="1" xfId="1" applyNumberFormat="1" applyFont="1" applyFill="1" applyBorder="1" applyAlignment="1">
      <alignment horizontal="center" vertical="center" wrapText="1"/>
    </xf>
    <xf numFmtId="0" fontId="45" fillId="2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49" fontId="32" fillId="0" borderId="1" xfId="1" applyNumberFormat="1" applyFont="1" applyFill="1" applyBorder="1" applyAlignment="1">
      <alignment horizontal="center" vertical="center"/>
    </xf>
    <xf numFmtId="49" fontId="47" fillId="0" borderId="1" xfId="1" applyNumberFormat="1" applyFont="1" applyFill="1" applyBorder="1" applyAlignment="1">
      <alignment horizontal="center" vertical="center"/>
    </xf>
    <xf numFmtId="49" fontId="39" fillId="0" borderId="1" xfId="1" applyNumberFormat="1" applyFont="1" applyFill="1" applyBorder="1" applyAlignment="1">
      <alignment horizontal="center" vertical="center" wrapText="1"/>
    </xf>
    <xf numFmtId="0" fontId="47" fillId="0" borderId="0" xfId="1" applyFont="1" applyFill="1" applyBorder="1"/>
    <xf numFmtId="49" fontId="40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30" fillId="0" borderId="3" xfId="3" applyNumberFormat="1" applyFont="1" applyFill="1" applyBorder="1" applyAlignment="1">
      <alignment horizontal="center" vertical="center" wrapText="1"/>
    </xf>
    <xf numFmtId="49" fontId="30" fillId="0" borderId="7" xfId="3" applyNumberFormat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49" fontId="23" fillId="0" borderId="5" xfId="3" applyNumberFormat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0" fillId="0" borderId="5" xfId="3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3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22" fillId="0" borderId="6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textRotation="90" wrapText="1"/>
    </xf>
    <xf numFmtId="49" fontId="7" fillId="0" borderId="1" xfId="3" applyNumberFormat="1" applyFont="1" applyFill="1" applyBorder="1" applyAlignment="1">
      <alignment horizontal="center" vertical="center" wrapText="1"/>
    </xf>
    <xf numFmtId="0" fontId="30" fillId="0" borderId="0" xfId="0" applyFont="1" applyFill="1" applyBorder="1"/>
  </cellXfs>
  <cellStyles count="4">
    <cellStyle name="Звичайний 2" xfId="3"/>
    <cellStyle name="Обычный" xfId="0" builtinId="0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7"/>
  <sheetViews>
    <sheetView showGridLines="0" tabSelected="1" view="pageBreakPreview" zoomScale="70" zoomScaleNormal="75" zoomScaleSheetLayoutView="70" workbookViewId="0">
      <pane xSplit="3" ySplit="6" topLeftCell="D82" activePane="bottomRight" state="frozen"/>
      <selection pane="topRight" activeCell="D1" sqref="D1"/>
      <selection pane="bottomLeft" activeCell="A7" sqref="A7"/>
      <selection pane="bottomRight" activeCell="A6" sqref="A6:O6"/>
    </sheetView>
  </sheetViews>
  <sheetFormatPr defaultRowHeight="12.75" x14ac:dyDescent="0.2"/>
  <cols>
    <col min="1" max="1" width="12.28515625" style="20" customWidth="1"/>
    <col min="2" max="2" width="102.7109375" style="20" customWidth="1"/>
    <col min="3" max="3" width="16.140625" style="20" customWidth="1"/>
    <col min="4" max="4" width="23.5703125" style="20" customWidth="1"/>
    <col min="5" max="5" width="23.7109375" style="20" hidden="1" customWidth="1"/>
    <col min="6" max="6" width="23.140625" style="3" customWidth="1"/>
    <col min="7" max="8" width="21.28515625" style="3" hidden="1" customWidth="1"/>
    <col min="9" max="9" width="22.140625" style="3" customWidth="1"/>
    <col min="10" max="10" width="22.5703125" style="1" customWidth="1"/>
    <col min="11" max="11" width="14.140625" style="1" bestFit="1" customWidth="1"/>
    <col min="12" max="12" width="16.140625" style="1" customWidth="1"/>
    <col min="13" max="13" width="23.140625" style="3" customWidth="1"/>
    <col min="14" max="14" width="21.85546875" style="1" customWidth="1"/>
    <col min="15" max="15" width="14.7109375" style="3" bestFit="1" customWidth="1"/>
    <col min="16" max="16" width="22" style="3" hidden="1" customWidth="1"/>
    <col min="17" max="17" width="19.140625" style="3" hidden="1" customWidth="1"/>
    <col min="18" max="18" width="15.85546875" style="3" hidden="1" customWidth="1"/>
    <col min="19" max="19" width="0" style="3" hidden="1" customWidth="1"/>
    <col min="20" max="20" width="24.140625" style="3" hidden="1" customWidth="1"/>
    <col min="21" max="21" width="9.140625" style="3"/>
    <col min="22" max="22" width="15.140625" style="3" bestFit="1" customWidth="1"/>
    <col min="23" max="16384" width="9.140625" style="3"/>
  </cols>
  <sheetData>
    <row r="1" spans="1:30" ht="30" customHeight="1" x14ac:dyDescent="0.2">
      <c r="A1" s="165" t="s">
        <v>181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</row>
    <row r="2" spans="1:30" ht="18.75" x14ac:dyDescent="0.3">
      <c r="A2" s="23" t="s">
        <v>50</v>
      </c>
      <c r="B2" s="18"/>
      <c r="C2" s="18"/>
      <c r="D2" s="96"/>
      <c r="E2" s="18"/>
      <c r="F2" s="96"/>
      <c r="G2" s="96"/>
      <c r="H2" s="96"/>
      <c r="I2" s="96"/>
      <c r="M2" s="96"/>
      <c r="N2" s="5" t="s">
        <v>14</v>
      </c>
      <c r="O2" s="5"/>
    </row>
    <row r="3" spans="1:30" s="66" customFormat="1" ht="15" customHeight="1" x14ac:dyDescent="0.25">
      <c r="A3" s="180" t="s">
        <v>0</v>
      </c>
      <c r="B3" s="175" t="s">
        <v>1</v>
      </c>
      <c r="C3" s="175" t="s">
        <v>2</v>
      </c>
      <c r="D3" s="176" t="s">
        <v>151</v>
      </c>
      <c r="E3" s="176" t="s">
        <v>140</v>
      </c>
      <c r="F3" s="176" t="s">
        <v>160</v>
      </c>
      <c r="G3" s="163" t="s">
        <v>65</v>
      </c>
      <c r="H3" s="163" t="s">
        <v>159</v>
      </c>
      <c r="I3" s="176" t="s">
        <v>161</v>
      </c>
      <c r="J3" s="176" t="s">
        <v>162</v>
      </c>
      <c r="K3" s="176" t="s">
        <v>3</v>
      </c>
      <c r="L3" s="179" t="s">
        <v>163</v>
      </c>
      <c r="M3" s="176" t="s">
        <v>165</v>
      </c>
      <c r="N3" s="176" t="s">
        <v>164</v>
      </c>
      <c r="O3" s="176" t="s">
        <v>3</v>
      </c>
    </row>
    <row r="4" spans="1:30" s="66" customFormat="1" ht="79.5" customHeight="1" x14ac:dyDescent="0.25">
      <c r="A4" s="180"/>
      <c r="B4" s="175"/>
      <c r="C4" s="175"/>
      <c r="D4" s="176"/>
      <c r="E4" s="176"/>
      <c r="F4" s="176"/>
      <c r="G4" s="164"/>
      <c r="H4" s="164"/>
      <c r="I4" s="176"/>
      <c r="J4" s="176"/>
      <c r="K4" s="176"/>
      <c r="L4" s="179"/>
      <c r="M4" s="176"/>
      <c r="N4" s="176"/>
      <c r="O4" s="176"/>
    </row>
    <row r="5" spans="1:30" s="70" customFormat="1" ht="20.25" x14ac:dyDescent="0.2">
      <c r="A5" s="67" t="s">
        <v>4</v>
      </c>
      <c r="B5" s="68" t="s">
        <v>5</v>
      </c>
      <c r="C5" s="68">
        <f>B5+1</f>
        <v>3</v>
      </c>
      <c r="D5" s="68">
        <f>C5+1</f>
        <v>4</v>
      </c>
      <c r="E5" s="68">
        <f t="shared" ref="E5:O5" si="0">D5+1</f>
        <v>5</v>
      </c>
      <c r="F5" s="68">
        <v>5</v>
      </c>
      <c r="G5" s="68">
        <f t="shared" si="0"/>
        <v>6</v>
      </c>
      <c r="H5" s="68">
        <f t="shared" ref="H5" si="1">G5+1</f>
        <v>7</v>
      </c>
      <c r="I5" s="68">
        <v>6</v>
      </c>
      <c r="J5" s="68">
        <f t="shared" ref="J5" si="2">I5+1</f>
        <v>7</v>
      </c>
      <c r="K5" s="68">
        <f t="shared" ref="K5:L5" si="3">J5+1</f>
        <v>8</v>
      </c>
      <c r="L5" s="68">
        <f t="shared" si="3"/>
        <v>9</v>
      </c>
      <c r="M5" s="68">
        <f t="shared" si="0"/>
        <v>10</v>
      </c>
      <c r="N5" s="68">
        <f t="shared" si="0"/>
        <v>11</v>
      </c>
      <c r="O5" s="68">
        <f t="shared" si="0"/>
        <v>12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</row>
    <row r="6" spans="1:30" s="71" customFormat="1" ht="26.25" customHeight="1" x14ac:dyDescent="0.2">
      <c r="A6" s="166" t="s">
        <v>6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8"/>
    </row>
    <row r="7" spans="1:30" s="76" customFormat="1" ht="27.75" customHeight="1" x14ac:dyDescent="0.25">
      <c r="A7" s="72">
        <v>1</v>
      </c>
      <c r="B7" s="81" t="s">
        <v>67</v>
      </c>
      <c r="C7" s="73" t="s">
        <v>15</v>
      </c>
      <c r="D7" s="113">
        <v>2859393.46</v>
      </c>
      <c r="E7" s="113">
        <v>2398057.0789999999</v>
      </c>
      <c r="F7" s="113">
        <f>SUM(G7:H7)</f>
        <v>419938.80499999999</v>
      </c>
      <c r="G7" s="113">
        <v>178227.345</v>
      </c>
      <c r="H7" s="113">
        <v>241711.46</v>
      </c>
      <c r="I7" s="114">
        <v>397848.32799999998</v>
      </c>
      <c r="J7" s="115">
        <f t="shared" ref="J7:J41" si="4">F7-I7</f>
        <v>22090.477000000014</v>
      </c>
      <c r="K7" s="116">
        <f>F7/I7*100</f>
        <v>105.55248707743721</v>
      </c>
      <c r="L7" s="116">
        <f>F7/D7*100</f>
        <v>14.686289623114687</v>
      </c>
      <c r="M7" s="113">
        <v>326705.473</v>
      </c>
      <c r="N7" s="115">
        <f>F7-M7</f>
        <v>93233.331999999995</v>
      </c>
      <c r="O7" s="116">
        <f>F7/M7*100</f>
        <v>128.53742581777931</v>
      </c>
      <c r="P7" s="74"/>
      <c r="Q7" s="74"/>
      <c r="R7" s="74">
        <f>P7-Q7</f>
        <v>0</v>
      </c>
      <c r="S7" s="75" t="e">
        <f>P7/Q7*100</f>
        <v>#DIV/0!</v>
      </c>
    </row>
    <row r="8" spans="1:30" s="76" customFormat="1" ht="39" x14ac:dyDescent="0.25">
      <c r="A8" s="72">
        <f>A7+1</f>
        <v>2</v>
      </c>
      <c r="B8" s="81" t="s">
        <v>38</v>
      </c>
      <c r="C8" s="73" t="s">
        <v>17</v>
      </c>
      <c r="D8" s="113">
        <v>1010</v>
      </c>
      <c r="E8" s="113">
        <v>1100</v>
      </c>
      <c r="F8" s="113">
        <f t="shared" ref="F8:F65" si="5">SUM(G8:H8)</f>
        <v>182.398</v>
      </c>
      <c r="G8" s="113">
        <v>2.6560000000000001</v>
      </c>
      <c r="H8" s="113">
        <v>179.74199999999999</v>
      </c>
      <c r="I8" s="114">
        <v>182</v>
      </c>
      <c r="J8" s="115">
        <f t="shared" si="4"/>
        <v>0.39799999999999613</v>
      </c>
      <c r="K8" s="116">
        <f>F8/I8*100</f>
        <v>100.21868131868132</v>
      </c>
      <c r="L8" s="116">
        <f>F8/D8*100</f>
        <v>18.05920792079208</v>
      </c>
      <c r="M8" s="113">
        <v>447.19400000000002</v>
      </c>
      <c r="N8" s="115">
        <f>F8-M8</f>
        <v>-264.79600000000005</v>
      </c>
      <c r="O8" s="116">
        <f>F8/M8*100</f>
        <v>40.787219864309449</v>
      </c>
      <c r="P8" s="74"/>
      <c r="Q8" s="74"/>
      <c r="R8" s="74">
        <f>M7/0.5</f>
        <v>653410.946</v>
      </c>
      <c r="S8" s="75">
        <f>Q8/R8*100</f>
        <v>0</v>
      </c>
    </row>
    <row r="9" spans="1:30" s="76" customFormat="1" ht="23.25" x14ac:dyDescent="0.25">
      <c r="A9" s="72">
        <v>3</v>
      </c>
      <c r="B9" s="81" t="s">
        <v>107</v>
      </c>
      <c r="C9" s="73" t="s">
        <v>108</v>
      </c>
      <c r="D9" s="113">
        <f>SUM(D10:D13)</f>
        <v>484</v>
      </c>
      <c r="E9" s="113">
        <f>SUM(E11:E13)</f>
        <v>506.88</v>
      </c>
      <c r="F9" s="113">
        <f t="shared" si="5"/>
        <v>159.28100000000001</v>
      </c>
      <c r="G9" s="113">
        <f>SUM(G10:G13)</f>
        <v>1.3639999999999999</v>
      </c>
      <c r="H9" s="113">
        <f>SUM(H10:H13)</f>
        <v>157.917</v>
      </c>
      <c r="I9" s="113">
        <f>SUM(I10:I13)</f>
        <v>158.92000000000002</v>
      </c>
      <c r="J9" s="115">
        <f t="shared" si="4"/>
        <v>0.36099999999999</v>
      </c>
      <c r="K9" s="116">
        <f>F9/I9*100</f>
        <v>100.22715831865088</v>
      </c>
      <c r="L9" s="116">
        <f>F9/D9*100</f>
        <v>32.909297520661156</v>
      </c>
      <c r="M9" s="113">
        <f>SUM(M10:M13)</f>
        <v>122.74199999999999</v>
      </c>
      <c r="N9" s="115">
        <f>F9-M9</f>
        <v>36.539000000000016</v>
      </c>
      <c r="O9" s="116">
        <f>F9/M9*100</f>
        <v>129.76894624496913</v>
      </c>
      <c r="P9" s="74"/>
      <c r="Q9" s="74"/>
      <c r="R9" s="74"/>
      <c r="S9" s="75"/>
    </row>
    <row r="10" spans="1:30" s="76" customFormat="1" ht="39" x14ac:dyDescent="0.25">
      <c r="A10" s="77" t="s">
        <v>109</v>
      </c>
      <c r="B10" s="157" t="s">
        <v>152</v>
      </c>
      <c r="C10" s="161" t="s">
        <v>153</v>
      </c>
      <c r="D10" s="113">
        <v>23</v>
      </c>
      <c r="E10" s="113"/>
      <c r="F10" s="117">
        <f t="shared" si="5"/>
        <v>4.5519999999999996</v>
      </c>
      <c r="G10" s="113">
        <v>0</v>
      </c>
      <c r="H10" s="113">
        <v>4.5519999999999996</v>
      </c>
      <c r="I10" s="114">
        <v>4.5</v>
      </c>
      <c r="J10" s="115">
        <f t="shared" ref="J10" si="6">F10-I10</f>
        <v>5.1999999999999602E-2</v>
      </c>
      <c r="K10" s="116"/>
      <c r="L10" s="116">
        <f>F10/D10*100</f>
        <v>19.791304347826085</v>
      </c>
      <c r="M10" s="113">
        <v>8.5109999999999992</v>
      </c>
      <c r="N10" s="115">
        <f>F10-M10</f>
        <v>-3.9589999999999996</v>
      </c>
      <c r="O10" s="116"/>
      <c r="P10" s="74"/>
      <c r="Q10" s="74"/>
      <c r="R10" s="74"/>
      <c r="S10" s="75"/>
    </row>
    <row r="11" spans="1:30" s="80" customFormat="1" ht="58.5" x14ac:dyDescent="0.25">
      <c r="A11" s="77" t="s">
        <v>110</v>
      </c>
      <c r="B11" s="157" t="s">
        <v>102</v>
      </c>
      <c r="C11" s="65" t="s">
        <v>103</v>
      </c>
      <c r="D11" s="117">
        <v>160</v>
      </c>
      <c r="E11" s="117">
        <v>166.79</v>
      </c>
      <c r="F11" s="117">
        <f t="shared" si="5"/>
        <v>69.736000000000004</v>
      </c>
      <c r="G11" s="117">
        <v>0</v>
      </c>
      <c r="H11" s="117">
        <v>69.736000000000004</v>
      </c>
      <c r="I11" s="118">
        <v>69.7</v>
      </c>
      <c r="J11" s="119">
        <f t="shared" si="4"/>
        <v>3.6000000000001364E-2</v>
      </c>
      <c r="K11" s="120"/>
      <c r="L11" s="120">
        <f>F11/D11*100</f>
        <v>43.585000000000001</v>
      </c>
      <c r="M11" s="117">
        <v>53.468000000000004</v>
      </c>
      <c r="N11" s="119">
        <f>F11-M11</f>
        <v>16.268000000000001</v>
      </c>
      <c r="O11" s="120"/>
    </row>
    <row r="12" spans="1:30" s="80" customFormat="1" ht="39" x14ac:dyDescent="0.25">
      <c r="A12" s="77" t="s">
        <v>111</v>
      </c>
      <c r="B12" s="157" t="s">
        <v>143</v>
      </c>
      <c r="C12" s="65" t="s">
        <v>106</v>
      </c>
      <c r="D12" s="117">
        <v>86</v>
      </c>
      <c r="E12" s="117">
        <v>82.45</v>
      </c>
      <c r="F12" s="117">
        <f t="shared" si="5"/>
        <v>20.954000000000001</v>
      </c>
      <c r="G12" s="117">
        <v>0.96</v>
      </c>
      <c r="H12" s="117">
        <v>19.994</v>
      </c>
      <c r="I12" s="118">
        <v>20.72</v>
      </c>
      <c r="J12" s="119">
        <f t="shared" si="4"/>
        <v>0.23400000000000176</v>
      </c>
      <c r="K12" s="120">
        <f>F12/I12*100</f>
        <v>101.12934362934365</v>
      </c>
      <c r="L12" s="120">
        <f>F12/D12*100</f>
        <v>24.365116279069767</v>
      </c>
      <c r="M12" s="117">
        <v>16.735000000000003</v>
      </c>
      <c r="N12" s="119">
        <f>F12-M12</f>
        <v>4.2189999999999976</v>
      </c>
      <c r="O12" s="120">
        <f>F12/M12*100</f>
        <v>125.2106363907977</v>
      </c>
    </row>
    <row r="13" spans="1:30" s="80" customFormat="1" ht="39" x14ac:dyDescent="0.25">
      <c r="A13" s="77" t="s">
        <v>154</v>
      </c>
      <c r="B13" s="157" t="s">
        <v>142</v>
      </c>
      <c r="C13" s="65" t="s">
        <v>141</v>
      </c>
      <c r="D13" s="117">
        <v>215</v>
      </c>
      <c r="E13" s="117">
        <v>257.64</v>
      </c>
      <c r="F13" s="117">
        <f t="shared" si="5"/>
        <v>64.039000000000001</v>
      </c>
      <c r="G13" s="117">
        <v>0.40400000000000003</v>
      </c>
      <c r="H13" s="117">
        <v>63.634999999999998</v>
      </c>
      <c r="I13" s="118">
        <v>64</v>
      </c>
      <c r="J13" s="119">
        <f t="shared" si="4"/>
        <v>3.9000000000001478E-2</v>
      </c>
      <c r="K13" s="120">
        <f>F13/I13*100</f>
        <v>100.06093750000001</v>
      </c>
      <c r="L13" s="120">
        <f>F13/D13*100</f>
        <v>29.785581395348835</v>
      </c>
      <c r="M13" s="117">
        <v>44.027999999999999</v>
      </c>
      <c r="N13" s="119">
        <f>F13-M13</f>
        <v>20.011000000000003</v>
      </c>
      <c r="O13" s="120">
        <f>F13/M13*100</f>
        <v>145.45062233124375</v>
      </c>
    </row>
    <row r="14" spans="1:30" s="76" customFormat="1" ht="23.25" x14ac:dyDescent="0.25">
      <c r="A14" s="72">
        <v>4</v>
      </c>
      <c r="B14" s="101" t="s">
        <v>91</v>
      </c>
      <c r="C14" s="97" t="s">
        <v>90</v>
      </c>
      <c r="D14" s="113">
        <f>SUM(D15:D17)</f>
        <v>283000</v>
      </c>
      <c r="E14" s="113">
        <f>SUM(E15:E17)</f>
        <v>247766</v>
      </c>
      <c r="F14" s="113">
        <f t="shared" si="5"/>
        <v>21274.194</v>
      </c>
      <c r="G14" s="113">
        <f t="shared" ref="G14:I14" si="7">SUM(G15:G17)</f>
        <v>13827.143</v>
      </c>
      <c r="H14" s="113">
        <f t="shared" si="7"/>
        <v>7447.0510000000004</v>
      </c>
      <c r="I14" s="114">
        <f t="shared" si="7"/>
        <v>18900</v>
      </c>
      <c r="J14" s="115">
        <f t="shared" si="4"/>
        <v>2374.1939999999995</v>
      </c>
      <c r="K14" s="116">
        <f>F14/I14*100</f>
        <v>112.56187301587302</v>
      </c>
      <c r="L14" s="116">
        <f>F14/D14*100</f>
        <v>7.5173830388692577</v>
      </c>
      <c r="M14" s="113">
        <f t="shared" ref="M14" si="8">SUM(M15:M17)</f>
        <v>15822.485000000001</v>
      </c>
      <c r="N14" s="115">
        <f>F14-M14</f>
        <v>5451.7089999999989</v>
      </c>
      <c r="O14" s="116">
        <f>F14/M14*100</f>
        <v>134.4554537419375</v>
      </c>
    </row>
    <row r="15" spans="1:30" s="80" customFormat="1" ht="30" customHeight="1" x14ac:dyDescent="0.25">
      <c r="A15" s="77" t="s">
        <v>124</v>
      </c>
      <c r="B15" s="157" t="s">
        <v>96</v>
      </c>
      <c r="C15" s="65" t="s">
        <v>88</v>
      </c>
      <c r="D15" s="117">
        <v>32000</v>
      </c>
      <c r="E15" s="117">
        <v>25500</v>
      </c>
      <c r="F15" s="117">
        <f t="shared" si="5"/>
        <v>0</v>
      </c>
      <c r="G15" s="117">
        <v>0</v>
      </c>
      <c r="H15" s="117">
        <v>0</v>
      </c>
      <c r="I15" s="118">
        <v>0</v>
      </c>
      <c r="J15" s="119">
        <f t="shared" si="4"/>
        <v>0</v>
      </c>
      <c r="K15" s="120"/>
      <c r="L15" s="120">
        <f>F15/D15*100</f>
        <v>0</v>
      </c>
      <c r="M15" s="117">
        <v>0</v>
      </c>
      <c r="N15" s="119">
        <f>F15-M15</f>
        <v>0</v>
      </c>
      <c r="O15" s="120"/>
      <c r="P15" s="78">
        <f>M15+M16</f>
        <v>0</v>
      </c>
      <c r="Q15" s="78">
        <f>F15+F16</f>
        <v>0</v>
      </c>
    </row>
    <row r="16" spans="1:30" s="80" customFormat="1" ht="39" x14ac:dyDescent="0.25">
      <c r="A16" s="77" t="s">
        <v>125</v>
      </c>
      <c r="B16" s="157" t="s">
        <v>97</v>
      </c>
      <c r="C16" s="65" t="s">
        <v>89</v>
      </c>
      <c r="D16" s="117">
        <v>106000</v>
      </c>
      <c r="E16" s="117">
        <v>87500</v>
      </c>
      <c r="F16" s="117">
        <f t="shared" si="5"/>
        <v>0</v>
      </c>
      <c r="G16" s="117">
        <v>0</v>
      </c>
      <c r="H16" s="117">
        <v>0</v>
      </c>
      <c r="I16" s="118">
        <v>0</v>
      </c>
      <c r="J16" s="119">
        <f t="shared" si="4"/>
        <v>0</v>
      </c>
      <c r="K16" s="120"/>
      <c r="L16" s="120">
        <f>F16/D16*100</f>
        <v>0</v>
      </c>
      <c r="M16" s="117">
        <v>0</v>
      </c>
      <c r="N16" s="119">
        <f>F16-M16</f>
        <v>0</v>
      </c>
      <c r="O16" s="120"/>
    </row>
    <row r="17" spans="1:18" s="80" customFormat="1" ht="39" x14ac:dyDescent="0.25">
      <c r="A17" s="77" t="s">
        <v>126</v>
      </c>
      <c r="B17" s="157" t="s">
        <v>98</v>
      </c>
      <c r="C17" s="65" t="s">
        <v>58</v>
      </c>
      <c r="D17" s="117">
        <v>145000</v>
      </c>
      <c r="E17" s="117">
        <v>134766</v>
      </c>
      <c r="F17" s="117">
        <f t="shared" si="5"/>
        <v>21274.194</v>
      </c>
      <c r="G17" s="117">
        <v>13827.143</v>
      </c>
      <c r="H17" s="117">
        <v>7447.0510000000004</v>
      </c>
      <c r="I17" s="118">
        <v>18900</v>
      </c>
      <c r="J17" s="119">
        <f t="shared" si="4"/>
        <v>2374.1939999999995</v>
      </c>
      <c r="K17" s="120">
        <f t="shared" ref="K17:K26" si="9">F17/I17*100</f>
        <v>112.56187301587302</v>
      </c>
      <c r="L17" s="120">
        <f>F17/D17*100</f>
        <v>14.671857931034483</v>
      </c>
      <c r="M17" s="117">
        <v>15822.485000000001</v>
      </c>
      <c r="N17" s="119">
        <f>F17-M17</f>
        <v>5451.7089999999989</v>
      </c>
      <c r="O17" s="120">
        <f>F17/M17*100</f>
        <v>134.4554537419375</v>
      </c>
    </row>
    <row r="18" spans="1:18" s="102" customFormat="1" ht="23.25" x14ac:dyDescent="0.25">
      <c r="A18" s="72">
        <v>5</v>
      </c>
      <c r="B18" s="81" t="s">
        <v>166</v>
      </c>
      <c r="C18" s="73" t="s">
        <v>167</v>
      </c>
      <c r="D18" s="113">
        <v>0</v>
      </c>
      <c r="E18" s="113"/>
      <c r="F18" s="113">
        <f t="shared" si="5"/>
        <v>4.5270000000000001</v>
      </c>
      <c r="G18" s="113">
        <v>0</v>
      </c>
      <c r="H18" s="113">
        <v>4.5270000000000001</v>
      </c>
      <c r="I18" s="114">
        <v>0</v>
      </c>
      <c r="J18" s="115">
        <f t="shared" si="4"/>
        <v>4.5270000000000001</v>
      </c>
      <c r="K18" s="116"/>
      <c r="L18" s="116"/>
      <c r="M18" s="113">
        <v>0</v>
      </c>
      <c r="N18" s="115">
        <f>F18-M18</f>
        <v>4.5270000000000001</v>
      </c>
      <c r="O18" s="116"/>
      <c r="P18" s="141"/>
      <c r="Q18" s="141"/>
    </row>
    <row r="19" spans="1:18" s="102" customFormat="1" ht="39" x14ac:dyDescent="0.25">
      <c r="A19" s="72">
        <v>6</v>
      </c>
      <c r="B19" s="81" t="s">
        <v>158</v>
      </c>
      <c r="C19" s="73" t="s">
        <v>40</v>
      </c>
      <c r="D19" s="113">
        <f>D20+D21+D22+D24+D23</f>
        <v>1148486.2349999999</v>
      </c>
      <c r="E19" s="113">
        <f>E20+E21+E22+E24+E23</f>
        <v>1024661.45</v>
      </c>
      <c r="F19" s="113">
        <f t="shared" si="5"/>
        <v>228518.16700000002</v>
      </c>
      <c r="G19" s="113">
        <f t="shared" ref="G19:I19" si="10">G20+G21+G22+G24+G23</f>
        <v>103730.772</v>
      </c>
      <c r="H19" s="113">
        <f t="shared" si="10"/>
        <v>124787.395</v>
      </c>
      <c r="I19" s="114">
        <f t="shared" si="10"/>
        <v>223204.9</v>
      </c>
      <c r="J19" s="115">
        <f t="shared" si="4"/>
        <v>5313.2670000000217</v>
      </c>
      <c r="K19" s="116">
        <f t="shared" si="9"/>
        <v>102.38044370889708</v>
      </c>
      <c r="L19" s="116">
        <f>F19/D19*100</f>
        <v>19.897336166157885</v>
      </c>
      <c r="M19" s="113">
        <f t="shared" ref="M19" si="11">M20+M21+M22+M24+M23</f>
        <v>186758.76199999999</v>
      </c>
      <c r="N19" s="115">
        <f>F19-M19</f>
        <v>41759.405000000028</v>
      </c>
      <c r="O19" s="116">
        <f>F19/M19*100</f>
        <v>122.36007807762188</v>
      </c>
      <c r="P19" s="141">
        <f>M21+M22+M20</f>
        <v>49875.543999999994</v>
      </c>
      <c r="Q19" s="141">
        <f>F20+F21+F22</f>
        <v>53430.395000000004</v>
      </c>
    </row>
    <row r="20" spans="1:18" s="104" customFormat="1" ht="34.5" customHeight="1" x14ac:dyDescent="0.25">
      <c r="A20" s="103" t="s">
        <v>136</v>
      </c>
      <c r="B20" s="158" t="s">
        <v>59</v>
      </c>
      <c r="C20" s="178" t="s">
        <v>46</v>
      </c>
      <c r="D20" s="117">
        <v>116436.235</v>
      </c>
      <c r="E20" s="117">
        <v>92667.25</v>
      </c>
      <c r="F20" s="117">
        <f t="shared" si="5"/>
        <v>17518.294000000002</v>
      </c>
      <c r="G20" s="117">
        <v>13619.357</v>
      </c>
      <c r="H20" s="117">
        <v>3898.9369999999999</v>
      </c>
      <c r="I20" s="118">
        <v>17157</v>
      </c>
      <c r="J20" s="119">
        <f t="shared" si="4"/>
        <v>361.29400000000169</v>
      </c>
      <c r="K20" s="120">
        <f t="shared" si="9"/>
        <v>102.10581103922598</v>
      </c>
      <c r="L20" s="120">
        <f>F20/D20*100</f>
        <v>15.045397165238125</v>
      </c>
      <c r="M20" s="117">
        <v>12759.032999999999</v>
      </c>
      <c r="N20" s="119">
        <f>F20-M20</f>
        <v>4759.2610000000022</v>
      </c>
      <c r="O20" s="120">
        <f>F20/M20*100</f>
        <v>137.30111051519344</v>
      </c>
    </row>
    <row r="21" spans="1:18" s="104" customFormat="1" ht="34.5" customHeight="1" x14ac:dyDescent="0.25">
      <c r="A21" s="77" t="s">
        <v>137</v>
      </c>
      <c r="B21" s="158" t="s">
        <v>7</v>
      </c>
      <c r="C21" s="178"/>
      <c r="D21" s="117">
        <v>271200</v>
      </c>
      <c r="E21" s="117">
        <v>300000</v>
      </c>
      <c r="F21" s="117">
        <f t="shared" si="5"/>
        <v>35560.785000000003</v>
      </c>
      <c r="G21" s="117">
        <v>16688.975999999999</v>
      </c>
      <c r="H21" s="117">
        <v>18871.809000000001</v>
      </c>
      <c r="I21" s="118">
        <v>31285</v>
      </c>
      <c r="J21" s="119">
        <f t="shared" si="4"/>
        <v>4275.7850000000035</v>
      </c>
      <c r="K21" s="120">
        <f t="shared" si="9"/>
        <v>113.66720473070163</v>
      </c>
      <c r="L21" s="120">
        <f>F21/D21*100</f>
        <v>13.112383849557524</v>
      </c>
      <c r="M21" s="117">
        <v>36743.26</v>
      </c>
      <c r="N21" s="119">
        <f>F21-M21</f>
        <v>-1182.4749999999985</v>
      </c>
      <c r="O21" s="120">
        <f>F21/M21*100</f>
        <v>96.781790728422038</v>
      </c>
    </row>
    <row r="22" spans="1:18" s="104" customFormat="1" ht="34.5" customHeight="1" x14ac:dyDescent="0.25">
      <c r="A22" s="77" t="s">
        <v>138</v>
      </c>
      <c r="B22" s="158" t="s">
        <v>60</v>
      </c>
      <c r="C22" s="178"/>
      <c r="D22" s="117">
        <v>1200</v>
      </c>
      <c r="E22" s="117">
        <v>475</v>
      </c>
      <c r="F22" s="117">
        <f t="shared" si="5"/>
        <v>351.31600000000003</v>
      </c>
      <c r="G22" s="117">
        <v>247.57300000000001</v>
      </c>
      <c r="H22" s="117">
        <v>103.74299999999999</v>
      </c>
      <c r="I22" s="118">
        <v>350</v>
      </c>
      <c r="J22" s="119">
        <f t="shared" si="4"/>
        <v>1.3160000000000309</v>
      </c>
      <c r="K22" s="120">
        <f t="shared" si="9"/>
        <v>100.376</v>
      </c>
      <c r="L22" s="120">
        <f>F22/D22*100</f>
        <v>29.276333333333337</v>
      </c>
      <c r="M22" s="117">
        <v>373.25099999999998</v>
      </c>
      <c r="N22" s="119">
        <f>F22-M22</f>
        <v>-21.934999999999945</v>
      </c>
      <c r="O22" s="120">
        <f>F22/M22*100</f>
        <v>94.123257539832466</v>
      </c>
      <c r="P22" s="120">
        <f>100-O22</f>
        <v>5.8767424601675344</v>
      </c>
      <c r="Q22" s="105"/>
      <c r="R22" s="106" t="e">
        <f>F20/#REF!*100</f>
        <v>#REF!</v>
      </c>
    </row>
    <row r="23" spans="1:18" s="108" customFormat="1" ht="34.5" customHeight="1" x14ac:dyDescent="0.25">
      <c r="A23" s="77" t="s">
        <v>139</v>
      </c>
      <c r="B23" s="158" t="s">
        <v>42</v>
      </c>
      <c r="C23" s="107" t="s">
        <v>41</v>
      </c>
      <c r="D23" s="117">
        <v>2050</v>
      </c>
      <c r="E23" s="117">
        <v>950</v>
      </c>
      <c r="F23" s="117">
        <f t="shared" si="5"/>
        <v>253.066</v>
      </c>
      <c r="G23" s="117">
        <v>94</v>
      </c>
      <c r="H23" s="117">
        <v>159.066</v>
      </c>
      <c r="I23" s="118">
        <v>251.9</v>
      </c>
      <c r="J23" s="119">
        <f t="shared" si="4"/>
        <v>1.1659999999999968</v>
      </c>
      <c r="K23" s="120">
        <f t="shared" si="9"/>
        <v>100.46288209606986</v>
      </c>
      <c r="L23" s="120">
        <f>F23/D23*100</f>
        <v>12.344682926829268</v>
      </c>
      <c r="M23" s="117">
        <v>194.29400000000001</v>
      </c>
      <c r="N23" s="117">
        <f>F23-M23</f>
        <v>58.771999999999991</v>
      </c>
      <c r="O23" s="120">
        <f>F23/M23*100</f>
        <v>130.24900408659042</v>
      </c>
    </row>
    <row r="24" spans="1:18" s="104" customFormat="1" ht="34.5" customHeight="1" x14ac:dyDescent="0.25">
      <c r="A24" s="77" t="s">
        <v>176</v>
      </c>
      <c r="B24" s="158" t="s">
        <v>35</v>
      </c>
      <c r="C24" s="136" t="s">
        <v>36</v>
      </c>
      <c r="D24" s="117">
        <v>757600</v>
      </c>
      <c r="E24" s="117">
        <v>630569.19999999995</v>
      </c>
      <c r="F24" s="117">
        <f t="shared" si="5"/>
        <v>174834.70600000001</v>
      </c>
      <c r="G24" s="117">
        <v>73080.865999999995</v>
      </c>
      <c r="H24" s="117">
        <v>101753.84</v>
      </c>
      <c r="I24" s="118">
        <v>174161</v>
      </c>
      <c r="J24" s="119">
        <f t="shared" si="4"/>
        <v>673.70600000000559</v>
      </c>
      <c r="K24" s="120">
        <f t="shared" si="9"/>
        <v>100.3868294279431</v>
      </c>
      <c r="L24" s="120">
        <f>F24/D24*100</f>
        <v>23.077442713833157</v>
      </c>
      <c r="M24" s="117">
        <v>136688.924</v>
      </c>
      <c r="N24" s="119">
        <f>F24-M24</f>
        <v>38145.782000000007</v>
      </c>
      <c r="O24" s="120">
        <f>F24/M24*100</f>
        <v>127.90700291122346</v>
      </c>
      <c r="Q24" s="105"/>
      <c r="R24" s="106" t="e">
        <f>F24/#REF!*100</f>
        <v>#REF!</v>
      </c>
    </row>
    <row r="25" spans="1:18" s="76" customFormat="1" ht="39" x14ac:dyDescent="0.25">
      <c r="A25" s="72">
        <v>7</v>
      </c>
      <c r="B25" s="81" t="s">
        <v>48</v>
      </c>
      <c r="C25" s="73" t="s">
        <v>18</v>
      </c>
      <c r="D25" s="113">
        <v>950</v>
      </c>
      <c r="E25" s="113">
        <v>450</v>
      </c>
      <c r="F25" s="113">
        <f t="shared" si="5"/>
        <v>42.091999999999999</v>
      </c>
      <c r="G25" s="113">
        <v>1.284</v>
      </c>
      <c r="H25" s="113">
        <v>40.808</v>
      </c>
      <c r="I25" s="114">
        <v>42</v>
      </c>
      <c r="J25" s="115">
        <f t="shared" si="4"/>
        <v>9.1999999999998749E-2</v>
      </c>
      <c r="K25" s="116">
        <f t="shared" si="9"/>
        <v>100.21904761904761</v>
      </c>
      <c r="L25" s="116">
        <f>F25/D25*100</f>
        <v>4.4307368421052633</v>
      </c>
      <c r="M25" s="113">
        <v>73.488</v>
      </c>
      <c r="N25" s="115">
        <f>F25-M25</f>
        <v>-31.396000000000001</v>
      </c>
      <c r="O25" s="116">
        <f>F25/M25*100</f>
        <v>57.277378619638576</v>
      </c>
      <c r="P25" s="75">
        <f>100-O25</f>
        <v>42.722621380361424</v>
      </c>
    </row>
    <row r="26" spans="1:18" s="76" customFormat="1" ht="23.25" x14ac:dyDescent="0.25">
      <c r="A26" s="72">
        <f t="shared" ref="A26:A33" si="12">A25+1</f>
        <v>8</v>
      </c>
      <c r="B26" s="81" t="s">
        <v>72</v>
      </c>
      <c r="C26" s="73" t="s">
        <v>71</v>
      </c>
      <c r="D26" s="113">
        <v>12000</v>
      </c>
      <c r="E26" s="113">
        <v>12000</v>
      </c>
      <c r="F26" s="113">
        <f t="shared" si="5"/>
        <v>1740.826</v>
      </c>
      <c r="G26" s="113">
        <v>501.13</v>
      </c>
      <c r="H26" s="113">
        <v>1239.6959999999999</v>
      </c>
      <c r="I26" s="114">
        <v>900</v>
      </c>
      <c r="J26" s="115">
        <f t="shared" si="4"/>
        <v>840.82600000000002</v>
      </c>
      <c r="K26" s="116">
        <f t="shared" si="9"/>
        <v>193.42511111111111</v>
      </c>
      <c r="L26" s="116">
        <f>F26/D26*100</f>
        <v>14.506883333333334</v>
      </c>
      <c r="M26" s="113">
        <v>1804.136</v>
      </c>
      <c r="N26" s="115">
        <f>F26-M26</f>
        <v>-63.309999999999945</v>
      </c>
      <c r="O26" s="116">
        <f>F26/M26*100</f>
        <v>96.490841045242718</v>
      </c>
    </row>
    <row r="27" spans="1:18" s="76" customFormat="1" ht="23.25" x14ac:dyDescent="0.25">
      <c r="A27" s="72">
        <f t="shared" si="12"/>
        <v>9</v>
      </c>
      <c r="B27" s="81" t="s">
        <v>8</v>
      </c>
      <c r="C27" s="73" t="s">
        <v>19</v>
      </c>
      <c r="D27" s="113">
        <v>6.1</v>
      </c>
      <c r="E27" s="113">
        <v>5.5</v>
      </c>
      <c r="F27" s="113">
        <f t="shared" si="5"/>
        <v>0</v>
      </c>
      <c r="G27" s="113">
        <v>0</v>
      </c>
      <c r="H27" s="113"/>
      <c r="I27" s="114">
        <v>0</v>
      </c>
      <c r="J27" s="115">
        <f t="shared" si="4"/>
        <v>0</v>
      </c>
      <c r="K27" s="116"/>
      <c r="L27" s="116">
        <f>F27/D27*100</f>
        <v>0</v>
      </c>
      <c r="M27" s="113">
        <v>0.38100000000000001</v>
      </c>
      <c r="N27" s="115">
        <f>F27-M27</f>
        <v>-0.38100000000000001</v>
      </c>
      <c r="O27" s="116"/>
    </row>
    <row r="28" spans="1:18" s="76" customFormat="1" ht="58.5" x14ac:dyDescent="0.25">
      <c r="A28" s="72">
        <f t="shared" si="12"/>
        <v>10</v>
      </c>
      <c r="B28" s="130" t="s">
        <v>92</v>
      </c>
      <c r="C28" s="98" t="s">
        <v>93</v>
      </c>
      <c r="D28" s="113">
        <v>0.05</v>
      </c>
      <c r="E28" s="113">
        <v>4.5</v>
      </c>
      <c r="F28" s="113">
        <f t="shared" si="5"/>
        <v>5.1849999999999996</v>
      </c>
      <c r="G28" s="113">
        <v>5.1849999999999996</v>
      </c>
      <c r="H28" s="113"/>
      <c r="I28" s="114">
        <v>0.05</v>
      </c>
      <c r="J28" s="115">
        <f t="shared" si="4"/>
        <v>5.1349999999999998</v>
      </c>
      <c r="K28" s="116">
        <f t="shared" ref="K28:K39" si="13">F28/I28*100</f>
        <v>10369.999999999998</v>
      </c>
      <c r="L28" s="116">
        <f>F28/D28*100</f>
        <v>10369.999999999998</v>
      </c>
      <c r="M28" s="113">
        <v>0</v>
      </c>
      <c r="N28" s="115">
        <f>F28-M28</f>
        <v>5.1849999999999996</v>
      </c>
      <c r="O28" s="116"/>
    </row>
    <row r="29" spans="1:18" s="76" customFormat="1" ht="23.25" x14ac:dyDescent="0.25">
      <c r="A29" s="72">
        <f t="shared" si="12"/>
        <v>11</v>
      </c>
      <c r="B29" s="126" t="s">
        <v>32</v>
      </c>
      <c r="C29" s="73" t="s">
        <v>25</v>
      </c>
      <c r="D29" s="113">
        <v>14300</v>
      </c>
      <c r="E29" s="113">
        <v>8804.73</v>
      </c>
      <c r="F29" s="113">
        <f t="shared" si="5"/>
        <v>2176.3469999999998</v>
      </c>
      <c r="G29" s="113">
        <v>1031.287</v>
      </c>
      <c r="H29" s="113">
        <v>1145.06</v>
      </c>
      <c r="I29" s="114">
        <v>2150</v>
      </c>
      <c r="J29" s="115">
        <f t="shared" si="4"/>
        <v>26.346999999999753</v>
      </c>
      <c r="K29" s="116">
        <f t="shared" si="13"/>
        <v>101.22544186046511</v>
      </c>
      <c r="L29" s="116">
        <f>F29/D29*100</f>
        <v>15.21920979020979</v>
      </c>
      <c r="M29" s="113">
        <v>1192.663</v>
      </c>
      <c r="N29" s="115">
        <f>F29-M29</f>
        <v>983.68399999999974</v>
      </c>
      <c r="O29" s="116">
        <f>F29/M29*100</f>
        <v>182.47795060297835</v>
      </c>
      <c r="P29" s="75">
        <f>100-O29</f>
        <v>-82.477950602978353</v>
      </c>
    </row>
    <row r="30" spans="1:18" s="76" customFormat="1" ht="39" x14ac:dyDescent="0.25">
      <c r="A30" s="72">
        <f t="shared" si="12"/>
        <v>12</v>
      </c>
      <c r="B30" s="126" t="s">
        <v>82</v>
      </c>
      <c r="C30" s="73" t="s">
        <v>81</v>
      </c>
      <c r="D30" s="113">
        <v>560</v>
      </c>
      <c r="E30" s="113">
        <v>410</v>
      </c>
      <c r="F30" s="113">
        <f t="shared" si="5"/>
        <v>86.576000000000008</v>
      </c>
      <c r="G30" s="113">
        <v>79.635000000000005</v>
      </c>
      <c r="H30" s="113">
        <v>6.9409999999999998</v>
      </c>
      <c r="I30" s="114">
        <v>86</v>
      </c>
      <c r="J30" s="115">
        <f t="shared" si="4"/>
        <v>0.57600000000000762</v>
      </c>
      <c r="K30" s="116">
        <f t="shared" si="13"/>
        <v>100.66976744186047</v>
      </c>
      <c r="L30" s="116">
        <f>F30/D30*100</f>
        <v>15.46</v>
      </c>
      <c r="M30" s="113">
        <v>28.2</v>
      </c>
      <c r="N30" s="115">
        <f>F30-M30</f>
        <v>58.376000000000005</v>
      </c>
      <c r="O30" s="116">
        <f>F30/M30*100</f>
        <v>307.00709219858157</v>
      </c>
    </row>
    <row r="31" spans="1:18" s="76" customFormat="1" ht="23.25" x14ac:dyDescent="0.25">
      <c r="A31" s="72">
        <f t="shared" si="12"/>
        <v>13</v>
      </c>
      <c r="B31" s="126" t="s">
        <v>112</v>
      </c>
      <c r="C31" s="73" t="s">
        <v>113</v>
      </c>
      <c r="D31" s="113">
        <v>18563.54</v>
      </c>
      <c r="E31" s="113">
        <v>15000</v>
      </c>
      <c r="F31" s="113">
        <f t="shared" si="5"/>
        <v>3045.3679999999999</v>
      </c>
      <c r="G31" s="113">
        <v>1407.4690000000001</v>
      </c>
      <c r="H31" s="113">
        <v>1637.8989999999999</v>
      </c>
      <c r="I31" s="114">
        <v>2900</v>
      </c>
      <c r="J31" s="115">
        <f t="shared" si="4"/>
        <v>145.36799999999994</v>
      </c>
      <c r="K31" s="116">
        <f t="shared" si="13"/>
        <v>105.01268965517241</v>
      </c>
      <c r="L31" s="116">
        <f>F31/D31*100</f>
        <v>16.405103767923574</v>
      </c>
      <c r="M31" s="113">
        <v>2991.125</v>
      </c>
      <c r="N31" s="115">
        <f>F31-M31</f>
        <v>54.242999999999938</v>
      </c>
      <c r="O31" s="116">
        <f>F31/M31*100</f>
        <v>101.81346483346567</v>
      </c>
    </row>
    <row r="32" spans="1:18" s="76" customFormat="1" ht="59.25" customHeight="1" x14ac:dyDescent="0.25">
      <c r="A32" s="72">
        <f t="shared" si="12"/>
        <v>14</v>
      </c>
      <c r="B32" s="126" t="s">
        <v>155</v>
      </c>
      <c r="C32" s="73" t="s">
        <v>156</v>
      </c>
      <c r="D32" s="113">
        <v>35</v>
      </c>
      <c r="E32" s="113"/>
      <c r="F32" s="113">
        <f t="shared" si="5"/>
        <v>14.462</v>
      </c>
      <c r="G32" s="113">
        <v>8.39</v>
      </c>
      <c r="H32" s="113">
        <v>6.0720000000000001</v>
      </c>
      <c r="I32" s="114">
        <v>14.4</v>
      </c>
      <c r="J32" s="115">
        <f t="shared" si="4"/>
        <v>6.1999999999999389E-2</v>
      </c>
      <c r="K32" s="116">
        <f t="shared" si="13"/>
        <v>100.43055555555556</v>
      </c>
      <c r="L32" s="116">
        <f>F32/D32*100</f>
        <v>41.32</v>
      </c>
      <c r="M32" s="113"/>
      <c r="N32" s="115"/>
      <c r="O32" s="116"/>
    </row>
    <row r="33" spans="1:22" s="76" customFormat="1" ht="23.25" x14ac:dyDescent="0.25">
      <c r="A33" s="72">
        <f t="shared" si="12"/>
        <v>15</v>
      </c>
      <c r="B33" s="126" t="s">
        <v>84</v>
      </c>
      <c r="C33" s="73" t="s">
        <v>83</v>
      </c>
      <c r="D33" s="113">
        <f>SUM(D34:D37)</f>
        <v>34832</v>
      </c>
      <c r="E33" s="113">
        <f>SUM(E34:E37)</f>
        <v>27762.799999999999</v>
      </c>
      <c r="F33" s="113">
        <f t="shared" si="5"/>
        <v>5931.1959999999999</v>
      </c>
      <c r="G33" s="113">
        <f t="shared" ref="G33:I33" si="14">SUM(G34:G37)</f>
        <v>2780.7419999999997</v>
      </c>
      <c r="H33" s="113">
        <f t="shared" si="14"/>
        <v>3150.4539999999997</v>
      </c>
      <c r="I33" s="114">
        <f t="shared" si="14"/>
        <v>5907.3909999999996</v>
      </c>
      <c r="J33" s="115">
        <f t="shared" si="4"/>
        <v>23.805000000000291</v>
      </c>
      <c r="K33" s="116">
        <f t="shared" si="13"/>
        <v>100.40296977125773</v>
      </c>
      <c r="L33" s="116">
        <f>F33/D33*100</f>
        <v>17.028008727606796</v>
      </c>
      <c r="M33" s="113">
        <f t="shared" ref="M33" si="15">SUM(M34:M37)</f>
        <v>4163.5259999999998</v>
      </c>
      <c r="N33" s="115">
        <f>F33-M33</f>
        <v>1767.67</v>
      </c>
      <c r="O33" s="116">
        <f>F33/M33*100</f>
        <v>142.45608169613928</v>
      </c>
    </row>
    <row r="34" spans="1:22" s="80" customFormat="1" ht="39" x14ac:dyDescent="0.25">
      <c r="A34" s="77" t="s">
        <v>177</v>
      </c>
      <c r="B34" s="127" t="s">
        <v>76</v>
      </c>
      <c r="C34" s="136" t="s">
        <v>75</v>
      </c>
      <c r="D34" s="117">
        <v>1500</v>
      </c>
      <c r="E34" s="117">
        <v>1300</v>
      </c>
      <c r="F34" s="117">
        <f t="shared" si="5"/>
        <v>221.93900000000002</v>
      </c>
      <c r="G34" s="117">
        <v>105.29900000000001</v>
      </c>
      <c r="H34" s="117">
        <v>116.64</v>
      </c>
      <c r="I34" s="118">
        <v>221</v>
      </c>
      <c r="J34" s="119">
        <f t="shared" si="4"/>
        <v>0.93900000000002137</v>
      </c>
      <c r="K34" s="120">
        <f t="shared" si="13"/>
        <v>100.42488687782807</v>
      </c>
      <c r="L34" s="120">
        <f>F34/D34*100</f>
        <v>14.795933333333336</v>
      </c>
      <c r="M34" s="117">
        <v>214.798</v>
      </c>
      <c r="N34" s="119">
        <f>F34-M34</f>
        <v>7.1410000000000196</v>
      </c>
      <c r="O34" s="120">
        <f>F34/M34*100</f>
        <v>103.32451885026863</v>
      </c>
      <c r="P34" s="120">
        <f>O34-100</f>
        <v>3.3245188502686318</v>
      </c>
      <c r="Q34" s="78"/>
    </row>
    <row r="35" spans="1:22" s="80" customFormat="1" ht="23.25" x14ac:dyDescent="0.25">
      <c r="A35" s="77" t="s">
        <v>178</v>
      </c>
      <c r="B35" s="128" t="s">
        <v>61</v>
      </c>
      <c r="C35" s="65" t="s">
        <v>62</v>
      </c>
      <c r="D35" s="117">
        <v>32000</v>
      </c>
      <c r="E35" s="117">
        <v>24922.799999999999</v>
      </c>
      <c r="F35" s="117">
        <f t="shared" si="5"/>
        <v>5488.0789999999997</v>
      </c>
      <c r="G35" s="117">
        <v>2558.1509999999998</v>
      </c>
      <c r="H35" s="117">
        <v>2929.9279999999999</v>
      </c>
      <c r="I35" s="118">
        <v>5466.2910000000002</v>
      </c>
      <c r="J35" s="119">
        <f t="shared" si="4"/>
        <v>21.787999999999556</v>
      </c>
      <c r="K35" s="120">
        <f t="shared" si="13"/>
        <v>100.39858836640785</v>
      </c>
      <c r="L35" s="120">
        <f>F35/D35*100</f>
        <v>17.150246875000001</v>
      </c>
      <c r="M35" s="117">
        <v>3705.2089999999998</v>
      </c>
      <c r="N35" s="119">
        <f>F35-M35</f>
        <v>1782.87</v>
      </c>
      <c r="O35" s="120">
        <f>F35/M35*100</f>
        <v>148.11793342831675</v>
      </c>
      <c r="P35" s="120">
        <f>O35-100</f>
        <v>48.117933428316746</v>
      </c>
      <c r="Q35" s="79"/>
    </row>
    <row r="36" spans="1:22" s="80" customFormat="1" ht="39" x14ac:dyDescent="0.25">
      <c r="A36" s="77" t="s">
        <v>179</v>
      </c>
      <c r="B36" s="128" t="s">
        <v>80</v>
      </c>
      <c r="C36" s="65" t="s">
        <v>77</v>
      </c>
      <c r="D36" s="117">
        <v>1250</v>
      </c>
      <c r="E36" s="117">
        <v>1400</v>
      </c>
      <c r="F36" s="117">
        <f t="shared" si="5"/>
        <v>204.708</v>
      </c>
      <c r="G36" s="117">
        <v>109.502</v>
      </c>
      <c r="H36" s="117">
        <v>95.206000000000003</v>
      </c>
      <c r="I36" s="118">
        <v>203.7</v>
      </c>
      <c r="J36" s="119">
        <f t="shared" si="4"/>
        <v>1.0080000000000098</v>
      </c>
      <c r="K36" s="120">
        <f t="shared" si="13"/>
        <v>100.49484536082474</v>
      </c>
      <c r="L36" s="120">
        <f>F36/D36*100</f>
        <v>16.376640000000002</v>
      </c>
      <c r="M36" s="117">
        <v>230.97899999999998</v>
      </c>
      <c r="N36" s="119">
        <f>F36-M36</f>
        <v>-26.270999999999987</v>
      </c>
      <c r="O36" s="120">
        <f>F36/M36*100</f>
        <v>88.626238748977187</v>
      </c>
    </row>
    <row r="37" spans="1:22" s="80" customFormat="1" ht="97.5" x14ac:dyDescent="0.25">
      <c r="A37" s="77" t="s">
        <v>180</v>
      </c>
      <c r="B37" s="129" t="s">
        <v>79</v>
      </c>
      <c r="C37" s="65" t="s">
        <v>78</v>
      </c>
      <c r="D37" s="117">
        <v>82</v>
      </c>
      <c r="E37" s="117">
        <v>140</v>
      </c>
      <c r="F37" s="117">
        <f t="shared" si="5"/>
        <v>16.47</v>
      </c>
      <c r="G37" s="117">
        <v>7.79</v>
      </c>
      <c r="H37" s="117">
        <v>8.68</v>
      </c>
      <c r="I37" s="118">
        <v>16.399999999999999</v>
      </c>
      <c r="J37" s="119">
        <f t="shared" si="4"/>
        <v>7.0000000000000284E-2</v>
      </c>
      <c r="K37" s="120">
        <f t="shared" si="13"/>
        <v>100.42682926829269</v>
      </c>
      <c r="L37" s="120">
        <f>F37/D37*100</f>
        <v>20.085365853658534</v>
      </c>
      <c r="M37" s="117">
        <v>12.540000000000001</v>
      </c>
      <c r="N37" s="119">
        <f>F37-M37</f>
        <v>3.9299999999999979</v>
      </c>
      <c r="O37" s="120">
        <f>F37/M37*100</f>
        <v>131.33971291866027</v>
      </c>
    </row>
    <row r="38" spans="1:22" s="76" customFormat="1" ht="39" x14ac:dyDescent="0.25">
      <c r="A38" s="72">
        <v>16</v>
      </c>
      <c r="B38" s="130" t="s">
        <v>37</v>
      </c>
      <c r="C38" s="73" t="s">
        <v>20</v>
      </c>
      <c r="D38" s="113">
        <v>12300</v>
      </c>
      <c r="E38" s="113">
        <v>12000</v>
      </c>
      <c r="F38" s="113">
        <f t="shared" si="5"/>
        <v>2405.46</v>
      </c>
      <c r="G38" s="113">
        <v>1496.537</v>
      </c>
      <c r="H38" s="113">
        <v>908.923</v>
      </c>
      <c r="I38" s="114">
        <v>2014</v>
      </c>
      <c r="J38" s="115">
        <f t="shared" si="4"/>
        <v>391.46000000000004</v>
      </c>
      <c r="K38" s="116">
        <f t="shared" si="13"/>
        <v>119.43694141012911</v>
      </c>
      <c r="L38" s="116">
        <f>F38/D38*100</f>
        <v>19.55658536585366</v>
      </c>
      <c r="M38" s="113">
        <v>1843.702</v>
      </c>
      <c r="N38" s="115">
        <f>F38-M38</f>
        <v>561.75800000000004</v>
      </c>
      <c r="O38" s="116">
        <f>F38/M38*100</f>
        <v>130.46902373593997</v>
      </c>
    </row>
    <row r="39" spans="1:22" s="76" customFormat="1" ht="23.25" x14ac:dyDescent="0.25">
      <c r="A39" s="72">
        <f t="shared" ref="A39:A45" si="16">A38+1</f>
        <v>17</v>
      </c>
      <c r="B39" s="81" t="s">
        <v>56</v>
      </c>
      <c r="C39" s="73" t="s">
        <v>16</v>
      </c>
      <c r="D39" s="113">
        <v>600</v>
      </c>
      <c r="E39" s="113">
        <v>600.5</v>
      </c>
      <c r="F39" s="113">
        <f t="shared" si="5"/>
        <v>85.198999999999998</v>
      </c>
      <c r="G39" s="113">
        <v>46.207000000000001</v>
      </c>
      <c r="H39" s="113">
        <v>38.991999999999997</v>
      </c>
      <c r="I39" s="114">
        <v>83.6</v>
      </c>
      <c r="J39" s="115">
        <f t="shared" si="4"/>
        <v>1.5990000000000038</v>
      </c>
      <c r="K39" s="116">
        <f t="shared" si="13"/>
        <v>101.91267942583733</v>
      </c>
      <c r="L39" s="116">
        <f>F39/D39*100</f>
        <v>14.199833333333334</v>
      </c>
      <c r="M39" s="113">
        <v>69.967999999999989</v>
      </c>
      <c r="N39" s="115">
        <f>F39-M39</f>
        <v>15.231000000000009</v>
      </c>
      <c r="O39" s="116">
        <f>F39/M39*100</f>
        <v>121.76852275325865</v>
      </c>
      <c r="P39" s="75">
        <f>100-O39</f>
        <v>-21.768522753258651</v>
      </c>
    </row>
    <row r="40" spans="1:22" s="76" customFormat="1" ht="78" x14ac:dyDescent="0.25">
      <c r="A40" s="72">
        <f t="shared" si="16"/>
        <v>18</v>
      </c>
      <c r="B40" s="81" t="s">
        <v>100</v>
      </c>
      <c r="C40" s="73" t="s">
        <v>99</v>
      </c>
      <c r="D40" s="113">
        <v>2.6</v>
      </c>
      <c r="E40" s="113">
        <v>2.5499999999999998</v>
      </c>
      <c r="F40" s="113">
        <f t="shared" si="5"/>
        <v>0</v>
      </c>
      <c r="G40" s="113">
        <v>0</v>
      </c>
      <c r="H40" s="113">
        <v>0</v>
      </c>
      <c r="I40" s="114">
        <v>0</v>
      </c>
      <c r="J40" s="115">
        <f t="shared" si="4"/>
        <v>0</v>
      </c>
      <c r="K40" s="116"/>
      <c r="L40" s="116">
        <f>F40/D40*100</f>
        <v>0</v>
      </c>
      <c r="M40" s="113">
        <v>0</v>
      </c>
      <c r="N40" s="115">
        <f>F40-M40</f>
        <v>0</v>
      </c>
      <c r="O40" s="116"/>
    </row>
    <row r="41" spans="1:22" s="76" customFormat="1" ht="23.25" x14ac:dyDescent="0.25">
      <c r="A41" s="72">
        <f t="shared" si="16"/>
        <v>19</v>
      </c>
      <c r="B41" s="101" t="s">
        <v>63</v>
      </c>
      <c r="C41" s="33" t="s">
        <v>64</v>
      </c>
      <c r="D41" s="113">
        <v>235</v>
      </c>
      <c r="E41" s="113">
        <v>70</v>
      </c>
      <c r="F41" s="113">
        <f t="shared" si="5"/>
        <v>0</v>
      </c>
      <c r="G41" s="113">
        <v>0</v>
      </c>
      <c r="H41" s="113">
        <v>0</v>
      </c>
      <c r="I41" s="114">
        <v>0</v>
      </c>
      <c r="J41" s="115">
        <f t="shared" si="4"/>
        <v>0</v>
      </c>
      <c r="K41" s="116"/>
      <c r="L41" s="116">
        <f>F41/D41*100</f>
        <v>0</v>
      </c>
      <c r="M41" s="113">
        <v>0</v>
      </c>
      <c r="N41" s="115">
        <f>F41-M41</f>
        <v>0</v>
      </c>
      <c r="O41" s="116"/>
    </row>
    <row r="42" spans="1:22" s="76" customFormat="1" ht="23.25" x14ac:dyDescent="0.25">
      <c r="A42" s="72">
        <f t="shared" si="16"/>
        <v>20</v>
      </c>
      <c r="B42" s="81" t="s">
        <v>8</v>
      </c>
      <c r="C42" s="73" t="s">
        <v>21</v>
      </c>
      <c r="D42" s="113">
        <v>1700</v>
      </c>
      <c r="E42" s="113">
        <v>1400</v>
      </c>
      <c r="F42" s="113">
        <f t="shared" si="5"/>
        <v>368.86400000000003</v>
      </c>
      <c r="G42" s="113">
        <v>229.78800000000001</v>
      </c>
      <c r="H42" s="113">
        <v>139.07599999999999</v>
      </c>
      <c r="I42" s="114">
        <v>360</v>
      </c>
      <c r="J42" s="115">
        <f t="shared" ref="J42:J56" si="17">F42-I42</f>
        <v>8.8640000000000327</v>
      </c>
      <c r="K42" s="116">
        <f>F42/I42*100</f>
        <v>102.46222222222224</v>
      </c>
      <c r="L42" s="116">
        <f>F42/D42*100</f>
        <v>21.697882352941178</v>
      </c>
      <c r="M42" s="113">
        <v>317.69799999999998</v>
      </c>
      <c r="N42" s="115">
        <f>F42-M42</f>
        <v>51.166000000000054</v>
      </c>
      <c r="O42" s="116">
        <f>F42/M42*100</f>
        <v>116.10523201279204</v>
      </c>
      <c r="S42" s="76">
        <v>246438.04</v>
      </c>
    </row>
    <row r="43" spans="1:22" s="76" customFormat="1" ht="119.25" customHeight="1" x14ac:dyDescent="0.25">
      <c r="A43" s="72">
        <f t="shared" si="16"/>
        <v>21</v>
      </c>
      <c r="B43" s="81" t="s">
        <v>55</v>
      </c>
      <c r="C43" s="73" t="s">
        <v>49</v>
      </c>
      <c r="D43" s="113">
        <v>1000</v>
      </c>
      <c r="E43" s="113">
        <v>1000</v>
      </c>
      <c r="F43" s="113">
        <f t="shared" si="5"/>
        <v>164.75200000000001</v>
      </c>
      <c r="G43" s="113">
        <v>162.79300000000001</v>
      </c>
      <c r="H43" s="113">
        <v>1.9590000000000001</v>
      </c>
      <c r="I43" s="114">
        <v>164.7</v>
      </c>
      <c r="J43" s="115">
        <f t="shared" si="17"/>
        <v>5.2000000000020918E-2</v>
      </c>
      <c r="K43" s="116">
        <f>F43/I43*100</f>
        <v>100.03157255616273</v>
      </c>
      <c r="L43" s="116">
        <f>F43/D43*100</f>
        <v>16.475200000000001</v>
      </c>
      <c r="M43" s="113">
        <v>268.73099999999999</v>
      </c>
      <c r="N43" s="115">
        <f>F43-M43</f>
        <v>-103.97899999999998</v>
      </c>
      <c r="O43" s="116">
        <f>F43/M43*100</f>
        <v>61.307404058333425</v>
      </c>
    </row>
    <row r="44" spans="1:22" s="76" customFormat="1" ht="58.5" x14ac:dyDescent="0.25">
      <c r="A44" s="72">
        <f t="shared" si="16"/>
        <v>22</v>
      </c>
      <c r="B44" s="81" t="s">
        <v>128</v>
      </c>
      <c r="C44" s="73" t="s">
        <v>127</v>
      </c>
      <c r="D44" s="113">
        <v>1</v>
      </c>
      <c r="E44" s="113">
        <v>15</v>
      </c>
      <c r="F44" s="113">
        <f t="shared" si="5"/>
        <v>0</v>
      </c>
      <c r="G44" s="113">
        <v>0</v>
      </c>
      <c r="H44" s="113">
        <v>0</v>
      </c>
      <c r="I44" s="114">
        <v>0</v>
      </c>
      <c r="J44" s="115">
        <f t="shared" si="17"/>
        <v>0</v>
      </c>
      <c r="K44" s="116"/>
      <c r="L44" s="116">
        <f>F44/D44*100</f>
        <v>0</v>
      </c>
      <c r="M44" s="113">
        <v>0</v>
      </c>
      <c r="N44" s="115">
        <f>F44-M44</f>
        <v>0</v>
      </c>
      <c r="O44" s="116"/>
      <c r="Q44" s="74">
        <f>F46-F42</f>
        <v>685774.83500000008</v>
      </c>
      <c r="R44" s="74">
        <f>M46-M42</f>
        <v>542292.576</v>
      </c>
      <c r="S44" s="75">
        <f>Q44/R44</f>
        <v>1.2645845902194317</v>
      </c>
    </row>
    <row r="45" spans="1:22" s="76" customFormat="1" ht="39" x14ac:dyDescent="0.25">
      <c r="A45" s="72">
        <f t="shared" si="16"/>
        <v>23</v>
      </c>
      <c r="B45" s="81" t="s">
        <v>86</v>
      </c>
      <c r="C45" s="73" t="s">
        <v>85</v>
      </c>
      <c r="D45" s="113">
        <v>1</v>
      </c>
      <c r="E45" s="113">
        <v>4.4000000000000004</v>
      </c>
      <c r="F45" s="113">
        <f t="shared" si="5"/>
        <v>0</v>
      </c>
      <c r="G45" s="113">
        <v>0</v>
      </c>
      <c r="H45" s="113">
        <v>0</v>
      </c>
      <c r="I45" s="114">
        <v>0</v>
      </c>
      <c r="J45" s="115">
        <f t="shared" si="17"/>
        <v>0</v>
      </c>
      <c r="K45" s="116"/>
      <c r="L45" s="116">
        <f>F45/D45*100</f>
        <v>0</v>
      </c>
      <c r="M45" s="113">
        <v>0</v>
      </c>
      <c r="N45" s="115">
        <f>F45-M45</f>
        <v>0</v>
      </c>
      <c r="O45" s="116"/>
    </row>
    <row r="46" spans="1:22" s="87" customFormat="1" ht="31.5" customHeight="1" x14ac:dyDescent="0.3">
      <c r="A46" s="82"/>
      <c r="B46" s="83" t="s">
        <v>9</v>
      </c>
      <c r="C46" s="84"/>
      <c r="D46" s="84">
        <f>D7+D8+D9+D14+D19+D25+D26+D27+D28+D29+D30+D31+D33+D38+D39+D40+D41+D42+D43+D45+D44+D32</f>
        <v>4389459.9849999994</v>
      </c>
      <c r="E46" s="84">
        <f>E7+E8+E9+E14+E19+E25+E26+E27+E28+E29+E30+E31+E33+E38+E39+E40+E41+E42+E43+E45+E44</f>
        <v>3751621.3889999995</v>
      </c>
      <c r="F46" s="84">
        <f>SUM(G46:H46)</f>
        <v>686143.69900000002</v>
      </c>
      <c r="G46" s="84">
        <f>G7+G8+G9+G14+G19+G25+G26+G27+G28+G29+G30+G31+G33+G38+G39+G40+G41+G42+G43+G45+G44+G32</f>
        <v>303539.72700000007</v>
      </c>
      <c r="H46" s="84">
        <f>H7+H8+H9+H14+H19+H25+H26+H27+H28+H29+H30+H31+H33+H38+H39+H40+H41+H42+H43+H45+H44+H32+H18</f>
        <v>382603.97200000001</v>
      </c>
      <c r="I46" s="84">
        <f>I7+I8+I9+I14+I19+I25+I26+I27+I28+I29+I30+I31+I33+I38+I39+I40+I41+I42+I43+I45+I44+I32</f>
        <v>654916.28899999987</v>
      </c>
      <c r="J46" s="85">
        <f t="shared" si="17"/>
        <v>31227.410000000149</v>
      </c>
      <c r="K46" s="86">
        <f>F46/I46*100</f>
        <v>104.76815289594977</v>
      </c>
      <c r="L46" s="86">
        <f>F46/D46*100</f>
        <v>15.631619865421786</v>
      </c>
      <c r="M46" s="84">
        <f>M7+M8+M9+M14+M19+M25+M26+M27+M28+M29+M30+M31+M33+M38+M39+M40+M41+M42+M43+M45+M44</f>
        <v>542610.27399999998</v>
      </c>
      <c r="N46" s="85">
        <f>F46-M46</f>
        <v>143533.42500000005</v>
      </c>
      <c r="O46" s="86">
        <f>F46/M46*100</f>
        <v>126.4523972135478</v>
      </c>
      <c r="P46" s="88">
        <v>542610.27399999998</v>
      </c>
      <c r="Q46" s="88">
        <f>P46-M46</f>
        <v>0</v>
      </c>
      <c r="T46" s="88" t="e">
        <f>#REF!-#REF!-#REF!</f>
        <v>#REF!</v>
      </c>
      <c r="V46" s="87">
        <v>294547.38299999997</v>
      </c>
    </row>
    <row r="47" spans="1:22" s="10" customFormat="1" ht="39.75" customHeight="1" x14ac:dyDescent="0.25">
      <c r="A47" s="24">
        <v>1</v>
      </c>
      <c r="B47" s="58" t="s">
        <v>129</v>
      </c>
      <c r="C47" s="25" t="s">
        <v>57</v>
      </c>
      <c r="D47" s="121">
        <v>855684.1</v>
      </c>
      <c r="E47" s="121">
        <v>717803.4</v>
      </c>
      <c r="F47" s="113">
        <f t="shared" si="5"/>
        <v>131775.4</v>
      </c>
      <c r="G47" s="113">
        <v>65887.7</v>
      </c>
      <c r="H47" s="113">
        <v>65887.7</v>
      </c>
      <c r="I47" s="113">
        <v>131775.4</v>
      </c>
      <c r="J47" s="115">
        <f t="shared" si="17"/>
        <v>0</v>
      </c>
      <c r="K47" s="116">
        <f>F47/I47*100</f>
        <v>100</v>
      </c>
      <c r="L47" s="116">
        <f>F47/D47*100</f>
        <v>15.40000567966613</v>
      </c>
      <c r="M47" s="113">
        <v>97117.1</v>
      </c>
      <c r="N47" s="115">
        <f>F47-M47</f>
        <v>34658.299999999988</v>
      </c>
      <c r="O47" s="116">
        <f>F47/M47*100</f>
        <v>135.68712410069904</v>
      </c>
      <c r="P47" s="43"/>
      <c r="Q47" s="43"/>
      <c r="R47" s="43"/>
      <c r="S47" s="45"/>
    </row>
    <row r="48" spans="1:22" s="10" customFormat="1" ht="58.5" x14ac:dyDescent="0.25">
      <c r="A48" s="24">
        <f>A47+1</f>
        <v>2</v>
      </c>
      <c r="B48" s="134" t="s">
        <v>130</v>
      </c>
      <c r="C48" s="137" t="s">
        <v>114</v>
      </c>
      <c r="D48" s="121">
        <v>29000</v>
      </c>
      <c r="E48" s="121">
        <v>0</v>
      </c>
      <c r="F48" s="113">
        <f t="shared" si="5"/>
        <v>4833.3999999999996</v>
      </c>
      <c r="G48" s="113">
        <v>2416.6999999999998</v>
      </c>
      <c r="H48" s="113">
        <v>2416.6999999999998</v>
      </c>
      <c r="I48" s="113">
        <v>4833.3999999999996</v>
      </c>
      <c r="J48" s="115">
        <f t="shared" si="17"/>
        <v>0</v>
      </c>
      <c r="K48" s="116">
        <f>F48/I48*100</f>
        <v>100</v>
      </c>
      <c r="L48" s="116">
        <f>F48/D48*100</f>
        <v>16.666896551724136</v>
      </c>
      <c r="M48" s="113">
        <v>0</v>
      </c>
      <c r="N48" s="115">
        <f>F48-M48</f>
        <v>4833.3999999999996</v>
      </c>
      <c r="O48" s="116"/>
      <c r="P48" s="43"/>
      <c r="Q48" s="43"/>
      <c r="R48" s="43"/>
      <c r="S48" s="45"/>
    </row>
    <row r="49" spans="1:17" s="10" customFormat="1" ht="51.75" customHeight="1" x14ac:dyDescent="0.25">
      <c r="A49" s="24">
        <f t="shared" ref="A49:A51" si="18">A48+1</f>
        <v>3</v>
      </c>
      <c r="B49" s="134" t="s">
        <v>133</v>
      </c>
      <c r="C49" s="137" t="s">
        <v>123</v>
      </c>
      <c r="D49" s="121">
        <v>16764.740000000002</v>
      </c>
      <c r="E49" s="121">
        <v>11474.77</v>
      </c>
      <c r="F49" s="113">
        <f t="shared" si="5"/>
        <v>2581.7730000000001</v>
      </c>
      <c r="G49" s="113">
        <v>1290.8869999999999</v>
      </c>
      <c r="H49" s="113">
        <v>1290.886</v>
      </c>
      <c r="I49" s="114">
        <v>2581.7730000000001</v>
      </c>
      <c r="J49" s="115">
        <f t="shared" si="17"/>
        <v>0</v>
      </c>
      <c r="K49" s="116">
        <f>F49/I49*100</f>
        <v>100</v>
      </c>
      <c r="L49" s="116">
        <f>F49/D49*100</f>
        <v>15.400018133296431</v>
      </c>
      <c r="M49" s="113">
        <v>1552.511</v>
      </c>
      <c r="N49" s="115">
        <f>F49-M49</f>
        <v>1029.2620000000002</v>
      </c>
      <c r="O49" s="116">
        <f>F49/M49*100</f>
        <v>166.29659950879577</v>
      </c>
    </row>
    <row r="50" spans="1:17" s="10" customFormat="1" ht="58.5" x14ac:dyDescent="0.25">
      <c r="A50" s="24">
        <f t="shared" si="18"/>
        <v>4</v>
      </c>
      <c r="B50" s="134" t="s">
        <v>134</v>
      </c>
      <c r="C50" s="137">
        <v>41051200</v>
      </c>
      <c r="D50" s="121">
        <v>3718.5</v>
      </c>
      <c r="E50" s="121">
        <v>4100.6319999999996</v>
      </c>
      <c r="F50" s="113">
        <f t="shared" si="5"/>
        <v>313.31</v>
      </c>
      <c r="G50" s="113">
        <v>82.944999999999993</v>
      </c>
      <c r="H50" s="113">
        <v>230.36500000000001</v>
      </c>
      <c r="I50" s="114">
        <v>313.31</v>
      </c>
      <c r="J50" s="115">
        <f t="shared" si="17"/>
        <v>0</v>
      </c>
      <c r="K50" s="116">
        <f>F50/I50*100</f>
        <v>100</v>
      </c>
      <c r="L50" s="116">
        <f>F50/D50*100</f>
        <v>8.4257092913809331</v>
      </c>
      <c r="M50" s="113">
        <v>406.45800000000003</v>
      </c>
      <c r="N50" s="115">
        <f>F50-M50</f>
        <v>-93.148000000000025</v>
      </c>
      <c r="O50" s="116">
        <f>F50/M50*100</f>
        <v>77.082995044998498</v>
      </c>
    </row>
    <row r="51" spans="1:17" s="10" customFormat="1" ht="58.5" x14ac:dyDescent="0.25">
      <c r="A51" s="24">
        <f t="shared" si="18"/>
        <v>5</v>
      </c>
      <c r="B51" s="139" t="s">
        <v>146</v>
      </c>
      <c r="C51" s="137" t="s">
        <v>132</v>
      </c>
      <c r="D51" s="121">
        <v>0</v>
      </c>
      <c r="E51" s="121">
        <v>7100</v>
      </c>
      <c r="F51" s="113">
        <f t="shared" si="5"/>
        <v>0</v>
      </c>
      <c r="G51" s="113">
        <v>0</v>
      </c>
      <c r="H51" s="113">
        <v>0</v>
      </c>
      <c r="I51" s="114">
        <v>0</v>
      </c>
      <c r="J51" s="115">
        <f t="shared" si="17"/>
        <v>0</v>
      </c>
      <c r="K51" s="116"/>
      <c r="L51" s="116"/>
      <c r="M51" s="113">
        <v>2366.6660000000002</v>
      </c>
      <c r="N51" s="115">
        <f>F51-M51</f>
        <v>-2366.6660000000002</v>
      </c>
      <c r="O51" s="116"/>
      <c r="P51" s="113"/>
      <c r="Q51" s="113"/>
    </row>
    <row r="52" spans="1:17" s="10" customFormat="1" ht="23.25" x14ac:dyDescent="0.25">
      <c r="A52" s="24">
        <v>6</v>
      </c>
      <c r="B52" s="139" t="s">
        <v>131</v>
      </c>
      <c r="C52" s="137" t="s">
        <v>115</v>
      </c>
      <c r="D52" s="121">
        <f>SUM(D53:D56)</f>
        <v>4144</v>
      </c>
      <c r="E52" s="121">
        <f>SUM(E53:E56)</f>
        <v>3644</v>
      </c>
      <c r="F52" s="113">
        <f t="shared" si="5"/>
        <v>69.320000000000007</v>
      </c>
      <c r="G52" s="113">
        <f>SUM(G53:G56)</f>
        <v>0</v>
      </c>
      <c r="H52" s="113">
        <f>SUM(H53:H56)</f>
        <v>69.320000000000007</v>
      </c>
      <c r="I52" s="113">
        <f>SUM(I53:I56)</f>
        <v>484.41199999999998</v>
      </c>
      <c r="J52" s="115">
        <f t="shared" si="17"/>
        <v>-415.09199999999998</v>
      </c>
      <c r="K52" s="116">
        <f t="shared" ref="K52:K56" si="19">F52/I52*100</f>
        <v>14.310132696960439</v>
      </c>
      <c r="L52" s="116">
        <f>F52/D52*100</f>
        <v>1.6727799227799229</v>
      </c>
      <c r="M52" s="113">
        <f>SUM(M53:M56)</f>
        <v>57.276000000000003</v>
      </c>
      <c r="N52" s="115">
        <f>F52-M52</f>
        <v>12.044000000000004</v>
      </c>
      <c r="O52" s="116"/>
      <c r="P52" s="113">
        <v>5098.8379999999997</v>
      </c>
      <c r="Q52" s="113">
        <f>P52-M52</f>
        <v>5041.5619999999999</v>
      </c>
    </row>
    <row r="53" spans="1:17" s="42" customFormat="1" ht="40.5" x14ac:dyDescent="0.25">
      <c r="A53" s="41" t="s">
        <v>136</v>
      </c>
      <c r="B53" s="135" t="s">
        <v>147</v>
      </c>
      <c r="C53" s="100"/>
      <c r="D53" s="122">
        <v>105</v>
      </c>
      <c r="E53" s="122">
        <v>105</v>
      </c>
      <c r="F53" s="117">
        <f t="shared" si="5"/>
        <v>10.736000000000001</v>
      </c>
      <c r="G53" s="117">
        <v>0</v>
      </c>
      <c r="H53" s="117">
        <v>10.736000000000001</v>
      </c>
      <c r="I53" s="118">
        <v>17.504000000000001</v>
      </c>
      <c r="J53" s="119">
        <f t="shared" si="17"/>
        <v>-6.7680000000000007</v>
      </c>
      <c r="K53" s="120">
        <f t="shared" si="19"/>
        <v>61.334552102376591</v>
      </c>
      <c r="L53" s="120">
        <f>F53/D53*100</f>
        <v>10.224761904761905</v>
      </c>
      <c r="M53" s="117">
        <v>0</v>
      </c>
      <c r="N53" s="119">
        <f>F53-M53</f>
        <v>10.736000000000001</v>
      </c>
      <c r="O53" s="120"/>
    </row>
    <row r="54" spans="1:17" s="42" customFormat="1" ht="40.5" x14ac:dyDescent="0.25">
      <c r="A54" s="41" t="s">
        <v>137</v>
      </c>
      <c r="B54" s="135" t="s">
        <v>148</v>
      </c>
      <c r="C54" s="100"/>
      <c r="D54" s="122">
        <v>1246.7</v>
      </c>
      <c r="E54" s="122">
        <v>1246.7</v>
      </c>
      <c r="F54" s="117">
        <f t="shared" si="5"/>
        <v>58.584000000000003</v>
      </c>
      <c r="G54" s="117">
        <v>0</v>
      </c>
      <c r="H54" s="117">
        <v>58.584000000000003</v>
      </c>
      <c r="I54" s="118">
        <v>58.584000000000003</v>
      </c>
      <c r="J54" s="119">
        <f t="shared" si="17"/>
        <v>0</v>
      </c>
      <c r="K54" s="120">
        <f t="shared" si="19"/>
        <v>100</v>
      </c>
      <c r="L54" s="120">
        <f>F54/D54*100</f>
        <v>4.6991256918264215</v>
      </c>
      <c r="M54" s="117">
        <v>57.276000000000003</v>
      </c>
      <c r="N54" s="119">
        <f>F54-M54</f>
        <v>1.3079999999999998</v>
      </c>
      <c r="O54" s="120"/>
    </row>
    <row r="55" spans="1:17" s="42" customFormat="1" ht="60" x14ac:dyDescent="0.25">
      <c r="A55" s="41" t="s">
        <v>138</v>
      </c>
      <c r="B55" s="135" t="s">
        <v>149</v>
      </c>
      <c r="C55" s="100"/>
      <c r="D55" s="122">
        <v>292.3</v>
      </c>
      <c r="E55" s="122">
        <v>292.3</v>
      </c>
      <c r="F55" s="117">
        <f t="shared" si="5"/>
        <v>0</v>
      </c>
      <c r="G55" s="117">
        <v>0</v>
      </c>
      <c r="H55" s="117"/>
      <c r="I55" s="118">
        <v>97.424000000000007</v>
      </c>
      <c r="J55" s="119">
        <f t="shared" si="17"/>
        <v>-97.424000000000007</v>
      </c>
      <c r="K55" s="120">
        <f t="shared" si="19"/>
        <v>0</v>
      </c>
      <c r="L55" s="120">
        <f>F55/D55*100</f>
        <v>0</v>
      </c>
      <c r="M55" s="117">
        <v>0</v>
      </c>
      <c r="N55" s="119">
        <f>F55-M55</f>
        <v>0</v>
      </c>
      <c r="O55" s="120"/>
    </row>
    <row r="56" spans="1:17" s="42" customFormat="1" ht="60" x14ac:dyDescent="0.25">
      <c r="A56" s="41" t="s">
        <v>139</v>
      </c>
      <c r="B56" s="135" t="s">
        <v>150</v>
      </c>
      <c r="C56" s="100"/>
      <c r="D56" s="122">
        <v>2500</v>
      </c>
      <c r="E56" s="122">
        <v>2000</v>
      </c>
      <c r="F56" s="117">
        <f t="shared" si="5"/>
        <v>0</v>
      </c>
      <c r="G56" s="117">
        <v>0</v>
      </c>
      <c r="H56" s="117"/>
      <c r="I56" s="118">
        <v>310.89999999999998</v>
      </c>
      <c r="J56" s="119">
        <f t="shared" si="17"/>
        <v>-310.89999999999998</v>
      </c>
      <c r="K56" s="120">
        <f t="shared" si="19"/>
        <v>0</v>
      </c>
      <c r="L56" s="120">
        <f>F56/D56*100</f>
        <v>0</v>
      </c>
      <c r="M56" s="117">
        <v>0</v>
      </c>
      <c r="N56" s="119">
        <f>F56-M56</f>
        <v>0</v>
      </c>
      <c r="O56" s="120"/>
    </row>
    <row r="57" spans="1:17" s="10" customFormat="1" ht="23.25" hidden="1" customHeight="1" x14ac:dyDescent="0.25">
      <c r="A57" s="24"/>
      <c r="B57" s="138"/>
      <c r="C57" s="25"/>
      <c r="D57" s="121"/>
      <c r="E57" s="121"/>
      <c r="F57" s="113">
        <f t="shared" si="5"/>
        <v>0</v>
      </c>
      <c r="G57" s="113"/>
      <c r="H57" s="113"/>
      <c r="I57" s="121"/>
      <c r="J57" s="115"/>
      <c r="K57" s="116"/>
      <c r="L57" s="116" t="e">
        <f>F57/D57*100</f>
        <v>#DIV/0!</v>
      </c>
      <c r="M57" s="113"/>
      <c r="N57" s="119"/>
      <c r="O57" s="116"/>
    </row>
    <row r="58" spans="1:17" s="49" customFormat="1" ht="32.25" customHeight="1" x14ac:dyDescent="0.3">
      <c r="A58" s="46"/>
      <c r="B58" s="50" t="s">
        <v>31</v>
      </c>
      <c r="C58" s="47"/>
      <c r="D58" s="48">
        <f>D61+D60</f>
        <v>909311.34</v>
      </c>
      <c r="E58" s="48" t="e">
        <f>E61+E60</f>
        <v>#REF!</v>
      </c>
      <c r="F58" s="48">
        <f t="shared" si="5"/>
        <v>139573.20299999998</v>
      </c>
      <c r="G58" s="48">
        <f>G61+G60</f>
        <v>69678.231999999989</v>
      </c>
      <c r="H58" s="48">
        <f>H61+H60</f>
        <v>69894.97099999999</v>
      </c>
      <c r="I58" s="48">
        <f>I61+I60</f>
        <v>139988.29499999998</v>
      </c>
      <c r="J58" s="85">
        <f>F58-I58</f>
        <v>-415.09200000000419</v>
      </c>
      <c r="K58" s="86">
        <f>F58/I58*100</f>
        <v>99.70348092317289</v>
      </c>
      <c r="L58" s="86">
        <f>F58/D58*100</f>
        <v>15.349330516432358</v>
      </c>
      <c r="M58" s="48">
        <f>M61+M60</f>
        <v>101500.011</v>
      </c>
      <c r="N58" s="85">
        <f>F58-M58</f>
        <v>38073.191999999981</v>
      </c>
      <c r="O58" s="86">
        <f>F58/M58*100</f>
        <v>137.51052992496716</v>
      </c>
    </row>
    <row r="59" spans="1:17" s="13" customFormat="1" ht="23.25" hidden="1" x14ac:dyDescent="0.25">
      <c r="A59" s="12"/>
      <c r="B59" s="159" t="s">
        <v>101</v>
      </c>
      <c r="C59" s="11"/>
      <c r="D59" s="123"/>
      <c r="E59" s="123"/>
      <c r="F59" s="123">
        <f t="shared" si="5"/>
        <v>0</v>
      </c>
      <c r="G59" s="123"/>
      <c r="H59" s="123"/>
      <c r="I59" s="123"/>
      <c r="J59" s="115"/>
      <c r="K59" s="116"/>
      <c r="L59" s="90"/>
      <c r="M59" s="123"/>
      <c r="N59" s="89"/>
      <c r="O59" s="90"/>
    </row>
    <row r="60" spans="1:17" s="13" customFormat="1" ht="39" hidden="1" customHeight="1" x14ac:dyDescent="0.25">
      <c r="A60" s="12"/>
      <c r="B60" s="152" t="s">
        <v>116</v>
      </c>
      <c r="C60" s="26"/>
      <c r="D60" s="55">
        <f>D48</f>
        <v>29000</v>
      </c>
      <c r="E60" s="55">
        <f>E48</f>
        <v>0</v>
      </c>
      <c r="F60" s="55">
        <f t="shared" si="5"/>
        <v>4833.3999999999996</v>
      </c>
      <c r="G60" s="55">
        <f>G48</f>
        <v>2416.6999999999998</v>
      </c>
      <c r="H60" s="55">
        <f>H48</f>
        <v>2416.6999999999998</v>
      </c>
      <c r="I60" s="55">
        <f>I48</f>
        <v>4833.3999999999996</v>
      </c>
      <c r="J60" s="89">
        <f>F60-I60</f>
        <v>0</v>
      </c>
      <c r="K60" s="90">
        <f>F60/I60*100</f>
        <v>100</v>
      </c>
      <c r="L60" s="90">
        <f>F60/D60*100</f>
        <v>16.666896551724136</v>
      </c>
      <c r="M60" s="55">
        <f>M48</f>
        <v>0</v>
      </c>
      <c r="N60" s="89">
        <f>F60-M60</f>
        <v>4833.3999999999996</v>
      </c>
      <c r="O60" s="90"/>
    </row>
    <row r="61" spans="1:17" s="13" customFormat="1" ht="39" hidden="1" customHeight="1" x14ac:dyDescent="0.25">
      <c r="A61" s="12"/>
      <c r="B61" s="152" t="s">
        <v>74</v>
      </c>
      <c r="C61" s="26"/>
      <c r="D61" s="55">
        <f>D62+D63</f>
        <v>880311.34</v>
      </c>
      <c r="E61" s="55" t="e">
        <f>E62+E63</f>
        <v>#REF!</v>
      </c>
      <c r="F61" s="55">
        <f t="shared" si="5"/>
        <v>134739.80299999999</v>
      </c>
      <c r="G61" s="55">
        <f>G62+G63</f>
        <v>67261.531999999992</v>
      </c>
      <c r="H61" s="55">
        <f>H62+H63</f>
        <v>67478.270999999993</v>
      </c>
      <c r="I61" s="55">
        <f>I62+I63</f>
        <v>135154.89499999999</v>
      </c>
      <c r="J61" s="89">
        <f>F61-I61</f>
        <v>-415.09200000000419</v>
      </c>
      <c r="K61" s="90">
        <f>F61/I61*100</f>
        <v>99.692876828471512</v>
      </c>
      <c r="L61" s="90">
        <f>F61/D61*100</f>
        <v>15.305926082924252</v>
      </c>
      <c r="M61" s="55">
        <f>M62+M63</f>
        <v>101500.011</v>
      </c>
      <c r="N61" s="89">
        <f>F61-M61</f>
        <v>33239.791999999987</v>
      </c>
      <c r="O61" s="90">
        <f>F61/M61*100</f>
        <v>132.74855999769301</v>
      </c>
    </row>
    <row r="62" spans="1:17" s="8" customFormat="1" ht="39" hidden="1" customHeight="1" x14ac:dyDescent="0.25">
      <c r="A62" s="14"/>
      <c r="B62" s="17" t="s">
        <v>105</v>
      </c>
      <c r="C62" s="17"/>
      <c r="D62" s="122">
        <f>D47</f>
        <v>855684.1</v>
      </c>
      <c r="E62" s="122" t="e">
        <f>E47+#REF!</f>
        <v>#REF!</v>
      </c>
      <c r="F62" s="122">
        <f t="shared" si="5"/>
        <v>131775.4</v>
      </c>
      <c r="G62" s="122">
        <f t="shared" ref="G62:I62" si="20">G47</f>
        <v>65887.7</v>
      </c>
      <c r="H62" s="122">
        <f t="shared" ref="H62" si="21">H47</f>
        <v>65887.7</v>
      </c>
      <c r="I62" s="122">
        <f t="shared" si="20"/>
        <v>131775.4</v>
      </c>
      <c r="J62" s="119">
        <f>F62-I62</f>
        <v>0</v>
      </c>
      <c r="K62" s="120">
        <f>F62/I62*100</f>
        <v>100</v>
      </c>
      <c r="L62" s="120">
        <f>F62/D62*100</f>
        <v>15.40000567966613</v>
      </c>
      <c r="M62" s="122">
        <f>M47</f>
        <v>97117.1</v>
      </c>
      <c r="N62" s="119">
        <f>F62-M62</f>
        <v>34658.299999999988</v>
      </c>
      <c r="O62" s="120">
        <f>F62/M62*100</f>
        <v>135.68712410069904</v>
      </c>
    </row>
    <row r="63" spans="1:17" s="8" customFormat="1" ht="39" hidden="1" customHeight="1" x14ac:dyDescent="0.25">
      <c r="A63" s="14"/>
      <c r="B63" s="160" t="s">
        <v>104</v>
      </c>
      <c r="C63" s="17"/>
      <c r="D63" s="122">
        <f>D49+D52+D50+D51</f>
        <v>24627.24</v>
      </c>
      <c r="E63" s="122">
        <f>E49+E52+E50+E51</f>
        <v>26319.402000000002</v>
      </c>
      <c r="F63" s="122">
        <f t="shared" si="5"/>
        <v>2964.4029999999998</v>
      </c>
      <c r="G63" s="122">
        <f>G49+G52+G50+G51</f>
        <v>1373.8319999999999</v>
      </c>
      <c r="H63" s="122">
        <f>H49+H52+H50+H51</f>
        <v>1590.5709999999999</v>
      </c>
      <c r="I63" s="122">
        <f>I49+I52+I50+I51</f>
        <v>3379.4949999999999</v>
      </c>
      <c r="J63" s="119">
        <f>F63-I63</f>
        <v>-415.0920000000001</v>
      </c>
      <c r="K63" s="120">
        <f>F63/I63*100</f>
        <v>87.717336465951263</v>
      </c>
      <c r="L63" s="120">
        <f>F63/D63*100</f>
        <v>12.03708982411346</v>
      </c>
      <c r="M63" s="122">
        <f>M49+M52+M50+M51</f>
        <v>4382.9110000000001</v>
      </c>
      <c r="N63" s="119">
        <f>F63-M63</f>
        <v>-1418.5080000000003</v>
      </c>
      <c r="O63" s="120">
        <f>F63/M63*100</f>
        <v>67.635482445342831</v>
      </c>
    </row>
    <row r="64" spans="1:17" s="8" customFormat="1" ht="23.25" x14ac:dyDescent="0.25">
      <c r="A64" s="14"/>
      <c r="B64" s="44"/>
      <c r="C64" s="17"/>
      <c r="D64" s="122"/>
      <c r="E64" s="122"/>
      <c r="F64" s="122"/>
      <c r="G64" s="122"/>
      <c r="H64" s="122"/>
      <c r="I64" s="122"/>
      <c r="J64" s="119"/>
      <c r="K64" s="120"/>
      <c r="L64" s="120"/>
      <c r="M64" s="122"/>
      <c r="N64" s="119"/>
      <c r="O64" s="120"/>
    </row>
    <row r="65" spans="1:20" s="149" customFormat="1" ht="36.75" customHeight="1" x14ac:dyDescent="0.3">
      <c r="A65" s="142"/>
      <c r="B65" s="143" t="s">
        <v>30</v>
      </c>
      <c r="C65" s="144"/>
      <c r="D65" s="145">
        <f>D58+D46</f>
        <v>5298771.3249999993</v>
      </c>
      <c r="E65" s="145" t="e">
        <f>E58+E46</f>
        <v>#REF!</v>
      </c>
      <c r="F65" s="145">
        <f t="shared" si="5"/>
        <v>825716.902</v>
      </c>
      <c r="G65" s="145">
        <f>G58+G46</f>
        <v>373217.95900000003</v>
      </c>
      <c r="H65" s="145">
        <f>H58+H46</f>
        <v>452498.94299999997</v>
      </c>
      <c r="I65" s="145">
        <f>I58+I46</f>
        <v>794904.5839999998</v>
      </c>
      <c r="J65" s="146">
        <f>F65-I65</f>
        <v>30812.318000000203</v>
      </c>
      <c r="K65" s="147">
        <f>F65/I65*100</f>
        <v>103.87622849587193</v>
      </c>
      <c r="L65" s="147">
        <f>F65/D65*100</f>
        <v>15.583176765983579</v>
      </c>
      <c r="M65" s="145">
        <f>M58+M46</f>
        <v>644110.28499999992</v>
      </c>
      <c r="N65" s="146">
        <f>F65-M65</f>
        <v>181606.61700000009</v>
      </c>
      <c r="O65" s="147">
        <f>F65/M65*100</f>
        <v>128.19495686208461</v>
      </c>
      <c r="P65" s="145">
        <v>644110.28499999992</v>
      </c>
      <c r="Q65" s="148">
        <f>P65-M65</f>
        <v>0</v>
      </c>
      <c r="T65" s="148">
        <f>2708373.649-I65</f>
        <v>1913469.0650000004</v>
      </c>
    </row>
    <row r="66" spans="1:20" s="10" customFormat="1" ht="31.5" customHeight="1" x14ac:dyDescent="0.25">
      <c r="A66" s="169" t="s">
        <v>10</v>
      </c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1"/>
    </row>
    <row r="67" spans="1:20" s="59" customFormat="1" ht="28.5" customHeight="1" x14ac:dyDescent="0.3">
      <c r="A67" s="24">
        <v>1</v>
      </c>
      <c r="B67" s="58" t="s">
        <v>13</v>
      </c>
      <c r="C67" s="25" t="s">
        <v>22</v>
      </c>
      <c r="D67" s="121">
        <f>D68+D69</f>
        <v>94437.012000000002</v>
      </c>
      <c r="E67" s="121">
        <f t="shared" ref="E67" si="22">D67</f>
        <v>94437.012000000002</v>
      </c>
      <c r="F67" s="113">
        <f t="shared" ref="F67:F99" si="23">SUM(G67:H67)</f>
        <v>14632.197</v>
      </c>
      <c r="G67" s="113">
        <f t="shared" ref="G67:I67" si="24">G68+G69</f>
        <v>6852.4160000000002</v>
      </c>
      <c r="H67" s="113">
        <f t="shared" si="24"/>
        <v>7779.7809999999999</v>
      </c>
      <c r="I67" s="114">
        <f t="shared" si="24"/>
        <v>15739.502</v>
      </c>
      <c r="J67" s="115">
        <f t="shared" ref="J67:J82" si="25">F67-I67</f>
        <v>-1107.3050000000003</v>
      </c>
      <c r="K67" s="116">
        <f>F67/I67*100</f>
        <v>92.96480282540071</v>
      </c>
      <c r="L67" s="116">
        <f>F67/D67*100</f>
        <v>15.494133804233451</v>
      </c>
      <c r="M67" s="113">
        <f t="shared" ref="M67" si="26">M68+M69</f>
        <v>12620.597999999998</v>
      </c>
      <c r="N67" s="115">
        <f>F67-M67</f>
        <v>2011.599000000002</v>
      </c>
      <c r="O67" s="116">
        <f>F67/M67*100</f>
        <v>115.93901493415765</v>
      </c>
    </row>
    <row r="68" spans="1:20" s="62" customFormat="1" ht="41.25" customHeight="1" x14ac:dyDescent="0.3">
      <c r="A68" s="41" t="s">
        <v>121</v>
      </c>
      <c r="B68" s="99" t="s">
        <v>117</v>
      </c>
      <c r="C68" s="17" t="s">
        <v>118</v>
      </c>
      <c r="D68" s="122">
        <v>94437.012000000002</v>
      </c>
      <c r="E68" s="122">
        <v>70446.198000000004</v>
      </c>
      <c r="F68" s="117">
        <f t="shared" si="23"/>
        <v>11759.191999999999</v>
      </c>
      <c r="G68" s="117">
        <v>5371.9639999999999</v>
      </c>
      <c r="H68" s="117">
        <v>6387.2280000000001</v>
      </c>
      <c r="I68" s="118">
        <v>15739.502</v>
      </c>
      <c r="J68" s="119">
        <f t="shared" si="25"/>
        <v>-3980.3100000000013</v>
      </c>
      <c r="K68" s="120">
        <f>F68/I68*100</f>
        <v>74.711334577167676</v>
      </c>
      <c r="L68" s="120">
        <f>F68/D68*100</f>
        <v>12.451889096194614</v>
      </c>
      <c r="M68" s="117">
        <v>9892.0139999999992</v>
      </c>
      <c r="N68" s="119">
        <f>F68-M68</f>
        <v>1867.1779999999999</v>
      </c>
      <c r="O68" s="120">
        <f>F68/M68*100</f>
        <v>118.87561016391605</v>
      </c>
    </row>
    <row r="69" spans="1:20" s="62" customFormat="1" ht="21" customHeight="1" x14ac:dyDescent="0.3">
      <c r="A69" s="41" t="s">
        <v>122</v>
      </c>
      <c r="B69" s="99" t="s">
        <v>119</v>
      </c>
      <c r="C69" s="17" t="s">
        <v>120</v>
      </c>
      <c r="D69" s="122">
        <v>0</v>
      </c>
      <c r="E69" s="122">
        <v>0</v>
      </c>
      <c r="F69" s="117">
        <f t="shared" si="23"/>
        <v>2873.0050000000001</v>
      </c>
      <c r="G69" s="117">
        <v>1480.452</v>
      </c>
      <c r="H69" s="117">
        <v>1392.5530000000001</v>
      </c>
      <c r="I69" s="118">
        <v>0</v>
      </c>
      <c r="J69" s="119">
        <f t="shared" si="25"/>
        <v>2873.0050000000001</v>
      </c>
      <c r="K69" s="120"/>
      <c r="L69" s="120"/>
      <c r="M69" s="117">
        <v>2728.5839999999998</v>
      </c>
      <c r="N69" s="119">
        <f>F69-M69</f>
        <v>144.42100000000028</v>
      </c>
      <c r="O69" s="120">
        <f>F69/M69*100</f>
        <v>105.29289184426796</v>
      </c>
    </row>
    <row r="70" spans="1:20" s="59" customFormat="1" ht="39" x14ac:dyDescent="0.3">
      <c r="A70" s="24">
        <v>2</v>
      </c>
      <c r="B70" s="112" t="s">
        <v>170</v>
      </c>
      <c r="C70" s="25" t="s">
        <v>168</v>
      </c>
      <c r="D70" s="121"/>
      <c r="E70" s="121"/>
      <c r="F70" s="113">
        <f t="shared" si="23"/>
        <v>38.006</v>
      </c>
      <c r="G70" s="113">
        <v>0</v>
      </c>
      <c r="H70" s="113">
        <v>38.006</v>
      </c>
      <c r="I70" s="114">
        <v>0</v>
      </c>
      <c r="J70" s="115"/>
      <c r="K70" s="116"/>
      <c r="L70" s="116"/>
      <c r="M70" s="113">
        <v>0</v>
      </c>
      <c r="N70" s="115">
        <f>F70-M70</f>
        <v>38.006</v>
      </c>
      <c r="O70" s="116"/>
    </row>
    <row r="71" spans="1:20" s="59" customFormat="1" ht="28.5" customHeight="1" x14ac:dyDescent="0.3">
      <c r="A71" s="24">
        <v>3</v>
      </c>
      <c r="B71" s="112" t="s">
        <v>34</v>
      </c>
      <c r="C71" s="25" t="s">
        <v>33</v>
      </c>
      <c r="D71" s="121">
        <v>2313.6999999999998</v>
      </c>
      <c r="E71" s="121">
        <v>2267.6</v>
      </c>
      <c r="F71" s="113">
        <f t="shared" si="23"/>
        <v>374.00200000000001</v>
      </c>
      <c r="G71" s="113">
        <v>12.451000000000001</v>
      </c>
      <c r="H71" s="113">
        <v>361.55099999999999</v>
      </c>
      <c r="I71" s="114">
        <v>372.488</v>
      </c>
      <c r="J71" s="115">
        <f t="shared" si="25"/>
        <v>1.51400000000001</v>
      </c>
      <c r="K71" s="116">
        <f>F71/I71*100</f>
        <v>100.40645604690621</v>
      </c>
      <c r="L71" s="116">
        <f>F71/D71*100</f>
        <v>16.164671305700828</v>
      </c>
      <c r="M71" s="113">
        <v>282.86</v>
      </c>
      <c r="N71" s="115">
        <f>F71-M71</f>
        <v>91.141999999999996</v>
      </c>
      <c r="O71" s="116">
        <f>F71/M71*100</f>
        <v>132.22159372127553</v>
      </c>
    </row>
    <row r="72" spans="1:20" s="59" customFormat="1" ht="47.25" customHeight="1" x14ac:dyDescent="0.3">
      <c r="A72" s="24">
        <v>4</v>
      </c>
      <c r="B72" s="112" t="s">
        <v>171</v>
      </c>
      <c r="C72" s="25" t="s">
        <v>169</v>
      </c>
      <c r="D72" s="121"/>
      <c r="E72" s="121"/>
      <c r="F72" s="113">
        <f t="shared" si="23"/>
        <v>0.36</v>
      </c>
      <c r="G72" s="113">
        <v>0</v>
      </c>
      <c r="H72" s="113">
        <v>0.36</v>
      </c>
      <c r="I72" s="114">
        <v>0</v>
      </c>
      <c r="J72" s="115">
        <f t="shared" si="25"/>
        <v>0.36</v>
      </c>
      <c r="K72" s="116"/>
      <c r="L72" s="116"/>
      <c r="M72" s="113">
        <v>0</v>
      </c>
      <c r="N72" s="115">
        <f>F72-M72</f>
        <v>0.36</v>
      </c>
      <c r="O72" s="116"/>
    </row>
    <row r="73" spans="1:20" s="59" customFormat="1" ht="39" x14ac:dyDescent="0.3">
      <c r="A73" s="24">
        <v>5</v>
      </c>
      <c r="B73" s="112" t="s">
        <v>87</v>
      </c>
      <c r="C73" s="25">
        <v>21110000</v>
      </c>
      <c r="D73" s="121">
        <v>110</v>
      </c>
      <c r="E73" s="121">
        <v>160</v>
      </c>
      <c r="F73" s="113">
        <f t="shared" si="23"/>
        <v>0</v>
      </c>
      <c r="G73" s="113">
        <v>0</v>
      </c>
      <c r="H73" s="113">
        <v>0</v>
      </c>
      <c r="I73" s="114">
        <v>0</v>
      </c>
      <c r="J73" s="115">
        <f t="shared" si="25"/>
        <v>0</v>
      </c>
      <c r="K73" s="116"/>
      <c r="L73" s="116">
        <f>F73/D73*100</f>
        <v>0</v>
      </c>
      <c r="M73" s="113">
        <v>0</v>
      </c>
      <c r="N73" s="115">
        <f>F73-M73</f>
        <v>0</v>
      </c>
      <c r="O73" s="116"/>
    </row>
    <row r="74" spans="1:20" s="59" customFormat="1" ht="58.5" x14ac:dyDescent="0.3">
      <c r="A74" s="24">
        <f t="shared" ref="A74:A76" si="27">A73+1</f>
        <v>6</v>
      </c>
      <c r="B74" s="58" t="s">
        <v>27</v>
      </c>
      <c r="C74" s="25" t="s">
        <v>26</v>
      </c>
      <c r="D74" s="121">
        <v>20</v>
      </c>
      <c r="E74" s="121">
        <v>15.7</v>
      </c>
      <c r="F74" s="113">
        <f t="shared" si="23"/>
        <v>14.063000000000001</v>
      </c>
      <c r="G74" s="113">
        <v>11.72</v>
      </c>
      <c r="H74" s="113">
        <v>2.343</v>
      </c>
      <c r="I74" s="114">
        <v>14.02</v>
      </c>
      <c r="J74" s="115">
        <f t="shared" si="25"/>
        <v>4.3000000000001037E-2</v>
      </c>
      <c r="K74" s="116">
        <f>F74/I74*100</f>
        <v>100.30670470756064</v>
      </c>
      <c r="L74" s="116">
        <f>F74/D74*100</f>
        <v>70.315000000000012</v>
      </c>
      <c r="M74" s="113">
        <v>38.652999999999999</v>
      </c>
      <c r="N74" s="115">
        <f>F74-M74</f>
        <v>-24.589999999999996</v>
      </c>
      <c r="O74" s="116">
        <f>F74/M74*100</f>
        <v>36.382686984192688</v>
      </c>
    </row>
    <row r="75" spans="1:20" s="59" customFormat="1" ht="58.5" x14ac:dyDescent="0.3">
      <c r="A75" s="24">
        <f t="shared" si="27"/>
        <v>7</v>
      </c>
      <c r="B75" s="58" t="s">
        <v>68</v>
      </c>
      <c r="C75" s="25" t="s">
        <v>69</v>
      </c>
      <c r="D75" s="121">
        <v>0</v>
      </c>
      <c r="E75" s="121">
        <v>0.4</v>
      </c>
      <c r="F75" s="113">
        <f t="shared" si="23"/>
        <v>0</v>
      </c>
      <c r="G75" s="113">
        <v>0</v>
      </c>
      <c r="H75" s="113">
        <v>0</v>
      </c>
      <c r="I75" s="114">
        <v>0</v>
      </c>
      <c r="J75" s="115">
        <f t="shared" si="25"/>
        <v>0</v>
      </c>
      <c r="K75" s="116"/>
      <c r="L75" s="116"/>
      <c r="M75" s="113">
        <v>6.0000000000000005E-2</v>
      </c>
      <c r="N75" s="115">
        <f>F75-M75</f>
        <v>-6.0000000000000005E-2</v>
      </c>
      <c r="O75" s="116"/>
    </row>
    <row r="76" spans="1:20" s="32" customFormat="1" ht="41.25" customHeight="1" x14ac:dyDescent="0.3">
      <c r="A76" s="12">
        <f t="shared" si="27"/>
        <v>8</v>
      </c>
      <c r="B76" s="16" t="s">
        <v>11</v>
      </c>
      <c r="C76" s="9"/>
      <c r="D76" s="55">
        <f>SUM(D77:D80)</f>
        <v>69003.199999999997</v>
      </c>
      <c r="E76" s="55">
        <f>SUM(E77:E80)</f>
        <v>90003.199999999997</v>
      </c>
      <c r="F76" s="55">
        <f t="shared" si="23"/>
        <v>15490.713</v>
      </c>
      <c r="G76" s="55">
        <f>SUM(G77:G80)</f>
        <v>7157.3879999999999</v>
      </c>
      <c r="H76" s="55">
        <f>SUM(H77:H80)</f>
        <v>8333.3250000000007</v>
      </c>
      <c r="I76" s="55">
        <f>SUM(I77:I80)</f>
        <v>11277.8</v>
      </c>
      <c r="J76" s="55">
        <f t="shared" si="25"/>
        <v>4212.9130000000005</v>
      </c>
      <c r="K76" s="90">
        <f>F76/I76*100</f>
        <v>137.35580521023604</v>
      </c>
      <c r="L76" s="90">
        <f>F76/D76*100</f>
        <v>22.449267570199645</v>
      </c>
      <c r="M76" s="55">
        <f>SUM(M77:M80)</f>
        <v>10285.579</v>
      </c>
      <c r="N76" s="89">
        <f>F76-M76</f>
        <v>5205.134</v>
      </c>
      <c r="O76" s="90">
        <f>F76/M76*100</f>
        <v>150.60613505569302</v>
      </c>
      <c r="P76" s="60"/>
    </row>
    <row r="77" spans="1:20" s="62" customFormat="1" ht="39" x14ac:dyDescent="0.3">
      <c r="A77" s="14" t="s">
        <v>172</v>
      </c>
      <c r="B77" s="99" t="s">
        <v>144</v>
      </c>
      <c r="C77" s="17" t="s">
        <v>66</v>
      </c>
      <c r="D77" s="122">
        <v>3.2</v>
      </c>
      <c r="E77" s="122">
        <v>3.2</v>
      </c>
      <c r="F77" s="117">
        <f t="shared" si="23"/>
        <v>0</v>
      </c>
      <c r="G77" s="117">
        <v>0</v>
      </c>
      <c r="H77" s="117">
        <v>0</v>
      </c>
      <c r="I77" s="118">
        <v>0</v>
      </c>
      <c r="J77" s="119">
        <f t="shared" si="25"/>
        <v>0</v>
      </c>
      <c r="K77" s="120"/>
      <c r="L77" s="120">
        <f>F77/D77*100</f>
        <v>0</v>
      </c>
      <c r="M77" s="117">
        <v>0</v>
      </c>
      <c r="N77" s="119">
        <f>F77-M77</f>
        <v>0</v>
      </c>
      <c r="O77" s="120"/>
    </row>
    <row r="78" spans="1:20" s="62" customFormat="1" ht="39" x14ac:dyDescent="0.3">
      <c r="A78" s="14" t="s">
        <v>173</v>
      </c>
      <c r="B78" s="99" t="s">
        <v>157</v>
      </c>
      <c r="C78" s="17" t="s">
        <v>47</v>
      </c>
      <c r="D78" s="122">
        <v>0</v>
      </c>
      <c r="E78" s="122">
        <v>0</v>
      </c>
      <c r="F78" s="117">
        <f t="shared" si="23"/>
        <v>820.17100000000005</v>
      </c>
      <c r="G78" s="117">
        <v>12.75</v>
      </c>
      <c r="H78" s="117">
        <v>807.42100000000005</v>
      </c>
      <c r="I78" s="118">
        <v>0</v>
      </c>
      <c r="J78" s="119">
        <f t="shared" si="25"/>
        <v>820.17100000000005</v>
      </c>
      <c r="K78" s="120"/>
      <c r="L78" s="120"/>
      <c r="M78" s="117">
        <v>6063.2340000000004</v>
      </c>
      <c r="N78" s="119">
        <f>F78-M78</f>
        <v>-5243.0630000000001</v>
      </c>
      <c r="O78" s="120">
        <f>F78/M78*100</f>
        <v>13.526956076575637</v>
      </c>
    </row>
    <row r="79" spans="1:20" s="62" customFormat="1" ht="36.75" customHeight="1" x14ac:dyDescent="0.3">
      <c r="A79" s="14" t="s">
        <v>174</v>
      </c>
      <c r="B79" s="99" t="s">
        <v>39</v>
      </c>
      <c r="C79" s="17" t="s">
        <v>23</v>
      </c>
      <c r="D79" s="122">
        <v>19000</v>
      </c>
      <c r="E79" s="122">
        <v>20000</v>
      </c>
      <c r="F79" s="117">
        <f t="shared" si="23"/>
        <v>6194.3620000000001</v>
      </c>
      <c r="G79" s="117">
        <v>3.9</v>
      </c>
      <c r="H79" s="117">
        <v>6190.4620000000004</v>
      </c>
      <c r="I79" s="118">
        <v>2820</v>
      </c>
      <c r="J79" s="119">
        <f t="shared" si="25"/>
        <v>3374.3620000000001</v>
      </c>
      <c r="K79" s="120">
        <f>F79/I79*100</f>
        <v>219.65822695035459</v>
      </c>
      <c r="L79" s="120">
        <f>F79/D79*100</f>
        <v>32.601905263157896</v>
      </c>
      <c r="M79" s="117">
        <v>0</v>
      </c>
      <c r="N79" s="119">
        <f>F79-M79</f>
        <v>6194.3620000000001</v>
      </c>
      <c r="O79" s="120"/>
    </row>
    <row r="80" spans="1:20" s="61" customFormat="1" ht="40.5" customHeight="1" x14ac:dyDescent="0.3">
      <c r="A80" s="14" t="s">
        <v>175</v>
      </c>
      <c r="B80" s="44" t="s">
        <v>70</v>
      </c>
      <c r="C80" s="17" t="s">
        <v>45</v>
      </c>
      <c r="D80" s="122">
        <v>50000</v>
      </c>
      <c r="E80" s="122">
        <v>70000</v>
      </c>
      <c r="F80" s="122">
        <f t="shared" si="23"/>
        <v>8476.18</v>
      </c>
      <c r="G80" s="122">
        <v>7140.7380000000003</v>
      </c>
      <c r="H80" s="122">
        <v>1335.442</v>
      </c>
      <c r="I80" s="122">
        <v>8457.7999999999993</v>
      </c>
      <c r="J80" s="119">
        <f t="shared" si="25"/>
        <v>18.380000000001019</v>
      </c>
      <c r="K80" s="120">
        <f>F80/I80*100</f>
        <v>100.21731419518079</v>
      </c>
      <c r="L80" s="120">
        <f>F80/D80*100</f>
        <v>16.952359999999999</v>
      </c>
      <c r="M80" s="122">
        <v>4222.3449999999993</v>
      </c>
      <c r="N80" s="119">
        <f>F80-M80</f>
        <v>4253.8350000000009</v>
      </c>
      <c r="O80" s="120">
        <f>F80/M80*100</f>
        <v>200.74579410256626</v>
      </c>
    </row>
    <row r="81" spans="1:17" s="59" customFormat="1" ht="40.5" customHeight="1" x14ac:dyDescent="0.3">
      <c r="A81" s="24">
        <v>9</v>
      </c>
      <c r="B81" s="112" t="s">
        <v>12</v>
      </c>
      <c r="C81" s="25" t="s">
        <v>24</v>
      </c>
      <c r="D81" s="121">
        <v>6090</v>
      </c>
      <c r="E81" s="121">
        <v>6000</v>
      </c>
      <c r="F81" s="113">
        <f t="shared" si="23"/>
        <v>1472.587</v>
      </c>
      <c r="G81" s="113">
        <v>783.11300000000006</v>
      </c>
      <c r="H81" s="113">
        <v>689.47400000000005</v>
      </c>
      <c r="I81" s="114">
        <v>1450</v>
      </c>
      <c r="J81" s="115">
        <f t="shared" si="25"/>
        <v>22.586999999999989</v>
      </c>
      <c r="K81" s="116">
        <f>F81/I81*100</f>
        <v>101.55772413793103</v>
      </c>
      <c r="L81" s="116">
        <f>F81/D81*100</f>
        <v>24.180410509031198</v>
      </c>
      <c r="M81" s="113">
        <v>834.91899999999998</v>
      </c>
      <c r="N81" s="115">
        <f>F81-M81</f>
        <v>637.66800000000001</v>
      </c>
      <c r="O81" s="116">
        <f>F81/M81*100</f>
        <v>176.37483396592964</v>
      </c>
    </row>
    <row r="82" spans="1:17" s="53" customFormat="1" ht="35.25" customHeight="1" x14ac:dyDescent="0.3">
      <c r="A82" s="51"/>
      <c r="B82" s="83" t="s">
        <v>9</v>
      </c>
      <c r="C82" s="52"/>
      <c r="D82" s="48">
        <f>D67+D71+D74+D75+D77+D78+D79+D80+D81+D73</f>
        <v>171973.91200000001</v>
      </c>
      <c r="E82" s="48">
        <f>E67+E71+E74+E75+E77+E78+E79+E80+E81+E73</f>
        <v>192883.91200000001</v>
      </c>
      <c r="F82" s="48">
        <f t="shared" si="23"/>
        <v>32021.928</v>
      </c>
      <c r="G82" s="48">
        <f>G67+G71+G74+G75+G77+G78+G79+G80+G81+G73</f>
        <v>14817.088</v>
      </c>
      <c r="H82" s="48">
        <f>H67+H71+H74+H75+H77+H78+H79+H80+H81+H73+H70+H72</f>
        <v>17204.84</v>
      </c>
      <c r="I82" s="48">
        <f>I67+I71+I74+I75+I77+I78+I79+I80+I81+I73</f>
        <v>28853.81</v>
      </c>
      <c r="J82" s="85">
        <f t="shared" si="25"/>
        <v>3168.1179999999986</v>
      </c>
      <c r="K82" s="86">
        <f>F82/I82*100</f>
        <v>110.97989485617323</v>
      </c>
      <c r="L82" s="86">
        <f>F82/D82*100</f>
        <v>18.620224211681595</v>
      </c>
      <c r="M82" s="48">
        <f>M67+M71+M74+M75+M77+M78+M79+M80+M81+M73</f>
        <v>24062.669000000002</v>
      </c>
      <c r="N82" s="85">
        <f>F82-M82</f>
        <v>7959.2589999999982</v>
      </c>
      <c r="O82" s="86">
        <f>F82/M82*100</f>
        <v>133.07720768631276</v>
      </c>
    </row>
    <row r="83" spans="1:17" s="64" customFormat="1" ht="22.5" x14ac:dyDescent="0.3">
      <c r="A83" s="63"/>
      <c r="B83" s="140"/>
      <c r="C83" s="54"/>
      <c r="D83" s="55"/>
      <c r="E83" s="55"/>
      <c r="F83" s="55"/>
      <c r="G83" s="55"/>
      <c r="H83" s="55"/>
      <c r="I83" s="55"/>
      <c r="J83" s="89"/>
      <c r="K83" s="90"/>
      <c r="L83" s="90"/>
      <c r="M83" s="55"/>
      <c r="N83" s="89"/>
      <c r="O83" s="90"/>
    </row>
    <row r="84" spans="1:17" s="27" customFormat="1" ht="77.25" customHeight="1" x14ac:dyDescent="0.25">
      <c r="A84" s="24">
        <v>1</v>
      </c>
      <c r="B84" s="58" t="s">
        <v>135</v>
      </c>
      <c r="C84" s="25" t="s">
        <v>73</v>
      </c>
      <c r="D84" s="121">
        <v>22916.2</v>
      </c>
      <c r="E84" s="121">
        <v>120420</v>
      </c>
      <c r="F84" s="121">
        <f t="shared" si="23"/>
        <v>0</v>
      </c>
      <c r="G84" s="121">
        <v>0</v>
      </c>
      <c r="H84" s="121">
        <v>0</v>
      </c>
      <c r="I84" s="121">
        <v>1445.1</v>
      </c>
      <c r="J84" s="115">
        <f>F84-I84</f>
        <v>-1445.1</v>
      </c>
      <c r="K84" s="124"/>
      <c r="L84" s="124">
        <f>F84/D84*100</f>
        <v>0</v>
      </c>
      <c r="M84" s="121">
        <v>0</v>
      </c>
      <c r="N84" s="115">
        <f>F84-M84</f>
        <v>0</v>
      </c>
      <c r="O84" s="116"/>
    </row>
    <row r="85" spans="1:17" s="35" customFormat="1" ht="22.5" x14ac:dyDescent="0.25">
      <c r="A85" s="34"/>
      <c r="B85" s="91"/>
      <c r="C85" s="26"/>
      <c r="D85" s="55"/>
      <c r="E85" s="55"/>
      <c r="F85" s="55"/>
      <c r="G85" s="55"/>
      <c r="H85" s="55"/>
      <c r="I85" s="55"/>
      <c r="J85" s="89"/>
      <c r="K85" s="90"/>
      <c r="L85" s="90"/>
      <c r="M85" s="55"/>
      <c r="N85" s="89"/>
      <c r="O85" s="90"/>
    </row>
    <row r="86" spans="1:17" s="53" customFormat="1" ht="29.25" customHeight="1" x14ac:dyDescent="0.3">
      <c r="A86" s="51"/>
      <c r="B86" s="83" t="s">
        <v>31</v>
      </c>
      <c r="C86" s="52"/>
      <c r="D86" s="48">
        <f>D87+D88</f>
        <v>22916.2</v>
      </c>
      <c r="E86" s="48">
        <f>E87+E88</f>
        <v>120420</v>
      </c>
      <c r="F86" s="48">
        <f t="shared" si="23"/>
        <v>0</v>
      </c>
      <c r="G86" s="48">
        <f>G87+G88</f>
        <v>0</v>
      </c>
      <c r="H86" s="48">
        <f>H87+H88</f>
        <v>0</v>
      </c>
      <c r="I86" s="48">
        <f>I87+I88</f>
        <v>1445.1</v>
      </c>
      <c r="J86" s="85">
        <f>F86-I86</f>
        <v>-1445.1</v>
      </c>
      <c r="K86" s="86">
        <f>F86/I86*100</f>
        <v>0</v>
      </c>
      <c r="L86" s="86">
        <f>F86/D86*100</f>
        <v>0</v>
      </c>
      <c r="M86" s="48">
        <f>M87+M88</f>
        <v>0</v>
      </c>
      <c r="N86" s="85">
        <f>F86-M86</f>
        <v>0</v>
      </c>
      <c r="O86" s="86"/>
    </row>
    <row r="87" spans="1:17" s="8" customFormat="1" ht="37.5" hidden="1" customHeight="1" x14ac:dyDescent="0.25">
      <c r="A87" s="14"/>
      <c r="B87" s="17" t="s">
        <v>105</v>
      </c>
      <c r="C87" s="17"/>
      <c r="D87" s="122">
        <f>D84</f>
        <v>22916.2</v>
      </c>
      <c r="E87" s="122">
        <f>E84</f>
        <v>120420</v>
      </c>
      <c r="F87" s="122">
        <f t="shared" si="23"/>
        <v>0</v>
      </c>
      <c r="G87" s="122">
        <f>G84</f>
        <v>0</v>
      </c>
      <c r="H87" s="122">
        <f>H84</f>
        <v>0</v>
      </c>
      <c r="I87" s="122">
        <f>I84</f>
        <v>1445.1</v>
      </c>
      <c r="J87" s="119">
        <f>F87-I87</f>
        <v>-1445.1</v>
      </c>
      <c r="K87" s="120"/>
      <c r="L87" s="120">
        <f>F87/D87*100</f>
        <v>0</v>
      </c>
      <c r="M87" s="122">
        <f>M84</f>
        <v>0</v>
      </c>
      <c r="N87" s="119">
        <f>F87-M87</f>
        <v>0</v>
      </c>
      <c r="O87" s="120"/>
    </row>
    <row r="88" spans="1:17" s="8" customFormat="1" ht="37.5" hidden="1" customHeight="1" x14ac:dyDescent="0.25">
      <c r="A88" s="14"/>
      <c r="B88" s="160" t="s">
        <v>104</v>
      </c>
      <c r="C88" s="17"/>
      <c r="D88" s="122">
        <v>0</v>
      </c>
      <c r="E88" s="122">
        <v>0</v>
      </c>
      <c r="F88" s="122">
        <f t="shared" si="23"/>
        <v>0</v>
      </c>
      <c r="G88" s="122">
        <v>0</v>
      </c>
      <c r="H88" s="122">
        <v>0</v>
      </c>
      <c r="I88" s="122">
        <v>0</v>
      </c>
      <c r="J88" s="119">
        <f>F88-I88</f>
        <v>0</v>
      </c>
      <c r="K88" s="120"/>
      <c r="L88" s="120"/>
      <c r="M88" s="122">
        <v>0</v>
      </c>
      <c r="N88" s="119">
        <f>F88-M88</f>
        <v>0</v>
      </c>
      <c r="O88" s="120"/>
    </row>
    <row r="89" spans="1:17" s="10" customFormat="1" ht="23.25" x14ac:dyDescent="0.25">
      <c r="A89" s="24"/>
      <c r="B89" s="40"/>
      <c r="C89" s="25"/>
      <c r="D89" s="121"/>
      <c r="E89" s="121"/>
      <c r="F89" s="125"/>
      <c r="G89" s="125"/>
      <c r="H89" s="125"/>
      <c r="I89" s="121"/>
      <c r="J89" s="115"/>
      <c r="K89" s="116"/>
      <c r="L89" s="116"/>
      <c r="M89" s="125"/>
      <c r="N89" s="115"/>
      <c r="O89" s="116"/>
    </row>
    <row r="90" spans="1:17" s="149" customFormat="1" ht="31.5" customHeight="1" x14ac:dyDescent="0.3">
      <c r="A90" s="142"/>
      <c r="B90" s="143" t="s">
        <v>44</v>
      </c>
      <c r="C90" s="150"/>
      <c r="D90" s="145">
        <f>D82+D86</f>
        <v>194890.11200000002</v>
      </c>
      <c r="E90" s="145">
        <f>E82+E86</f>
        <v>313303.91200000001</v>
      </c>
      <c r="F90" s="145">
        <f t="shared" si="23"/>
        <v>32021.928</v>
      </c>
      <c r="G90" s="145">
        <f>G82+G86</f>
        <v>14817.088</v>
      </c>
      <c r="H90" s="145">
        <f>H82+H86</f>
        <v>17204.84</v>
      </c>
      <c r="I90" s="145">
        <f>I82+I86</f>
        <v>30298.91</v>
      </c>
      <c r="J90" s="146">
        <f>F90-I90</f>
        <v>1723.018</v>
      </c>
      <c r="K90" s="147">
        <f>F90/I90*100</f>
        <v>105.68673262503503</v>
      </c>
      <c r="L90" s="147">
        <f>F90/D90*100</f>
        <v>16.430760735567741</v>
      </c>
      <c r="M90" s="145">
        <f>M82+M86</f>
        <v>24062.669000000002</v>
      </c>
      <c r="N90" s="146">
        <f>F90-M90</f>
        <v>7959.2589999999982</v>
      </c>
      <c r="O90" s="147">
        <f>F90/M90*100</f>
        <v>133.07720768631276</v>
      </c>
      <c r="P90" s="149">
        <v>9453.7240000000002</v>
      </c>
      <c r="Q90" s="148">
        <f>P90-M90</f>
        <v>-14608.945000000002</v>
      </c>
    </row>
    <row r="91" spans="1:17" s="13" customFormat="1" ht="35.25" customHeight="1" x14ac:dyDescent="0.25">
      <c r="A91" s="172" t="s">
        <v>43</v>
      </c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4"/>
    </row>
    <row r="92" spans="1:17" s="149" customFormat="1" ht="28.5" customHeight="1" x14ac:dyDescent="0.3">
      <c r="A92" s="151"/>
      <c r="B92" s="143" t="s">
        <v>28</v>
      </c>
      <c r="C92" s="150"/>
      <c r="D92" s="145">
        <f>D46+D82</f>
        <v>4561433.8969999999</v>
      </c>
      <c r="E92" s="145">
        <f>E46+E82</f>
        <v>3944505.3009999995</v>
      </c>
      <c r="F92" s="145">
        <f t="shared" si="23"/>
        <v>718165.62700000009</v>
      </c>
      <c r="G92" s="145">
        <f>G46+G82</f>
        <v>318356.81500000006</v>
      </c>
      <c r="H92" s="145">
        <f>H46+H82</f>
        <v>399808.81200000003</v>
      </c>
      <c r="I92" s="145">
        <f>I46+I82</f>
        <v>683770.09899999993</v>
      </c>
      <c r="J92" s="146">
        <f>F92-I92</f>
        <v>34395.528000000166</v>
      </c>
      <c r="K92" s="147">
        <f>F92/I92*100</f>
        <v>105.03027670415874</v>
      </c>
      <c r="L92" s="147">
        <f>F92/D92*100</f>
        <v>15.744295395189853</v>
      </c>
      <c r="M92" s="145">
        <f>M46+M82</f>
        <v>566672.94299999997</v>
      </c>
      <c r="N92" s="146">
        <f>F92-M92</f>
        <v>151492.68400000012</v>
      </c>
      <c r="O92" s="147">
        <f>F92/M92*100</f>
        <v>126.73370695943041</v>
      </c>
    </row>
    <row r="93" spans="1:17" s="32" customFormat="1" ht="22.5" x14ac:dyDescent="0.3">
      <c r="A93" s="12"/>
      <c r="B93" s="16"/>
      <c r="C93" s="26"/>
      <c r="D93" s="55"/>
      <c r="E93" s="55"/>
      <c r="F93" s="55"/>
      <c r="G93" s="55"/>
      <c r="H93" s="55"/>
      <c r="I93" s="55"/>
      <c r="J93" s="89"/>
      <c r="K93" s="90"/>
      <c r="L93" s="90"/>
      <c r="M93" s="55"/>
      <c r="N93" s="89"/>
      <c r="O93" s="90"/>
    </row>
    <row r="94" spans="1:17" s="49" customFormat="1" ht="24.75" customHeight="1" x14ac:dyDescent="0.3">
      <c r="A94" s="46"/>
      <c r="B94" s="50" t="s">
        <v>29</v>
      </c>
      <c r="C94" s="52"/>
      <c r="D94" s="48">
        <f>D58+D86</f>
        <v>932227.53999999992</v>
      </c>
      <c r="E94" s="48" t="e">
        <f>E58+E86</f>
        <v>#REF!</v>
      </c>
      <c r="F94" s="48">
        <f t="shared" si="23"/>
        <v>139573.20299999998</v>
      </c>
      <c r="G94" s="48">
        <f>G58+G86</f>
        <v>69678.231999999989</v>
      </c>
      <c r="H94" s="48">
        <f>H58+H86</f>
        <v>69894.97099999999</v>
      </c>
      <c r="I94" s="48">
        <f>I58+I86</f>
        <v>141433.39499999999</v>
      </c>
      <c r="J94" s="85">
        <f>F94-I94</f>
        <v>-1860.19200000001</v>
      </c>
      <c r="K94" s="86">
        <f>F94/I94*100</f>
        <v>98.684757585010246</v>
      </c>
      <c r="L94" s="86">
        <f>F94/D94*100</f>
        <v>14.972010266935474</v>
      </c>
      <c r="M94" s="48">
        <f>M58+M86</f>
        <v>101500.011</v>
      </c>
      <c r="N94" s="85">
        <f>F94-M94</f>
        <v>38073.191999999981</v>
      </c>
      <c r="O94" s="86">
        <f>F94/M94*100</f>
        <v>137.51052992496716</v>
      </c>
    </row>
    <row r="95" spans="1:17" s="56" customFormat="1" ht="39" hidden="1" customHeight="1" x14ac:dyDescent="0.3">
      <c r="A95" s="153"/>
      <c r="B95" s="57" t="s">
        <v>74</v>
      </c>
      <c r="C95" s="54"/>
      <c r="D95" s="55">
        <f t="shared" ref="D95:E95" si="28">D96+D97</f>
        <v>903227.53999999992</v>
      </c>
      <c r="E95" s="55" t="e">
        <f t="shared" si="28"/>
        <v>#REF!</v>
      </c>
      <c r="F95" s="55">
        <f t="shared" si="23"/>
        <v>134739.80299999999</v>
      </c>
      <c r="G95" s="55">
        <f t="shared" ref="G95:I95" si="29">G96+G97</f>
        <v>67261.531999999992</v>
      </c>
      <c r="H95" s="55">
        <f t="shared" ref="H95" si="30">H96+H97</f>
        <v>67478.270999999993</v>
      </c>
      <c r="I95" s="55">
        <f t="shared" si="29"/>
        <v>136599.995</v>
      </c>
      <c r="J95" s="89">
        <f>F95-I95</f>
        <v>-1860.19200000001</v>
      </c>
      <c r="K95" s="90">
        <f>F95/I95*100</f>
        <v>98.638219569480938</v>
      </c>
      <c r="L95" s="90">
        <f>F95/D95*100</f>
        <v>14.917592415306558</v>
      </c>
      <c r="M95" s="55">
        <f t="shared" ref="M95" si="31">M96+M97</f>
        <v>101500.011</v>
      </c>
      <c r="N95" s="89">
        <f>F95-M95</f>
        <v>33239.791999999987</v>
      </c>
      <c r="O95" s="90">
        <f>F95/M95*100</f>
        <v>132.74855999769301</v>
      </c>
    </row>
    <row r="96" spans="1:17" s="156" customFormat="1" ht="23.25" hidden="1" x14ac:dyDescent="0.35">
      <c r="A96" s="154"/>
      <c r="B96" s="155" t="s">
        <v>105</v>
      </c>
      <c r="C96" s="155"/>
      <c r="D96" s="122">
        <f>D62+D87</f>
        <v>878600.29999999993</v>
      </c>
      <c r="E96" s="122" t="e">
        <f>E62+E87</f>
        <v>#REF!</v>
      </c>
      <c r="F96" s="122">
        <f t="shared" si="23"/>
        <v>131775.4</v>
      </c>
      <c r="G96" s="122">
        <f>G62+G87</f>
        <v>65887.7</v>
      </c>
      <c r="H96" s="122">
        <f>H62+H87</f>
        <v>65887.7</v>
      </c>
      <c r="I96" s="122">
        <f>I62+I87</f>
        <v>133220.5</v>
      </c>
      <c r="J96" s="119">
        <f>F96-I96</f>
        <v>-1445.1000000000058</v>
      </c>
      <c r="K96" s="120">
        <f>F96/I96*100</f>
        <v>98.915257036266937</v>
      </c>
      <c r="L96" s="120">
        <f>F96/D96*100</f>
        <v>14.998333144206757</v>
      </c>
      <c r="M96" s="122">
        <f>M62+M87</f>
        <v>97117.1</v>
      </c>
      <c r="N96" s="119">
        <f>F96-M96</f>
        <v>34658.299999999988</v>
      </c>
      <c r="O96" s="120">
        <f>F96/M96*100</f>
        <v>135.68712410069904</v>
      </c>
    </row>
    <row r="97" spans="1:17" s="156" customFormat="1" ht="23.25" hidden="1" x14ac:dyDescent="0.35">
      <c r="A97" s="154"/>
      <c r="B97" s="155" t="s">
        <v>104</v>
      </c>
      <c r="C97" s="155"/>
      <c r="D97" s="122">
        <f>D88+D63</f>
        <v>24627.24</v>
      </c>
      <c r="E97" s="122">
        <f>E88+E63</f>
        <v>26319.402000000002</v>
      </c>
      <c r="F97" s="122">
        <f t="shared" si="23"/>
        <v>2964.4029999999998</v>
      </c>
      <c r="G97" s="122">
        <f>G88+G63</f>
        <v>1373.8319999999999</v>
      </c>
      <c r="H97" s="122">
        <f>H88+H63</f>
        <v>1590.5709999999999</v>
      </c>
      <c r="I97" s="122">
        <f>I88+I63</f>
        <v>3379.4949999999999</v>
      </c>
      <c r="J97" s="119">
        <f>F97-I97</f>
        <v>-415.0920000000001</v>
      </c>
      <c r="K97" s="120">
        <f>F97/I97*100</f>
        <v>87.717336465951263</v>
      </c>
      <c r="L97" s="120">
        <f>F97/D97*100</f>
        <v>12.03708982411346</v>
      </c>
      <c r="M97" s="122">
        <f>M88+M63</f>
        <v>4382.9110000000001</v>
      </c>
      <c r="N97" s="119">
        <f>F97-M97</f>
        <v>-1418.5080000000003</v>
      </c>
      <c r="O97" s="120">
        <f>F97/M97*100</f>
        <v>67.635482445342831</v>
      </c>
    </row>
    <row r="98" spans="1:17" s="8" customFormat="1" ht="23.25" x14ac:dyDescent="0.25">
      <c r="A98" s="28"/>
      <c r="B98" s="44"/>
      <c r="C98" s="17"/>
      <c r="D98" s="122"/>
      <c r="E98" s="122"/>
      <c r="F98" s="122"/>
      <c r="G98" s="122"/>
      <c r="H98" s="122"/>
      <c r="I98" s="122"/>
      <c r="J98" s="119"/>
      <c r="K98" s="120"/>
      <c r="L98" s="120"/>
      <c r="M98" s="122"/>
      <c r="N98" s="119"/>
      <c r="O98" s="120"/>
    </row>
    <row r="99" spans="1:17" s="149" customFormat="1" ht="48.75" customHeight="1" x14ac:dyDescent="0.3">
      <c r="A99" s="151"/>
      <c r="B99" s="143" t="s">
        <v>145</v>
      </c>
      <c r="C99" s="150"/>
      <c r="D99" s="145">
        <f>D92+D94</f>
        <v>5493661.4369999999</v>
      </c>
      <c r="E99" s="145" t="e">
        <f>E92+E94</f>
        <v>#REF!</v>
      </c>
      <c r="F99" s="145">
        <f t="shared" si="23"/>
        <v>857738.83000000007</v>
      </c>
      <c r="G99" s="145">
        <f>G92+G94</f>
        <v>388035.04700000002</v>
      </c>
      <c r="H99" s="145">
        <f>H92+H94</f>
        <v>469703.78300000005</v>
      </c>
      <c r="I99" s="145">
        <f>I92+I94</f>
        <v>825203.49399999995</v>
      </c>
      <c r="J99" s="146">
        <f>F99-I99</f>
        <v>32535.336000000127</v>
      </c>
      <c r="K99" s="147">
        <f>F99/I99*100</f>
        <v>103.94270458578549</v>
      </c>
      <c r="L99" s="147">
        <f>F99/D99*100</f>
        <v>15.613245188775181</v>
      </c>
      <c r="M99" s="145">
        <f>M92+M94</f>
        <v>668172.95399999991</v>
      </c>
      <c r="N99" s="146">
        <f>F99-M99</f>
        <v>189565.87600000016</v>
      </c>
      <c r="O99" s="147">
        <f>F99/M99*100</f>
        <v>128.37077958112027</v>
      </c>
      <c r="P99" s="145">
        <v>668172.95399999991</v>
      </c>
      <c r="Q99" s="145">
        <f>P99-M99</f>
        <v>0</v>
      </c>
    </row>
    <row r="100" spans="1:17" s="15" customFormat="1" ht="3.75" customHeight="1" x14ac:dyDescent="0.3">
      <c r="A100" s="36"/>
      <c r="B100" s="37"/>
      <c r="C100" s="38"/>
      <c r="D100" s="38"/>
      <c r="E100" s="39"/>
      <c r="F100" s="39"/>
      <c r="G100" s="39"/>
      <c r="H100" s="39"/>
      <c r="I100" s="39"/>
      <c r="J100" s="92"/>
      <c r="K100" s="93"/>
      <c r="L100" s="93"/>
      <c r="M100" s="39"/>
      <c r="N100" s="92"/>
      <c r="O100" s="93"/>
    </row>
    <row r="101" spans="1:17" s="15" customFormat="1" ht="50.25" customHeight="1" x14ac:dyDescent="0.4">
      <c r="A101" s="36"/>
      <c r="B101" s="22" t="s">
        <v>94</v>
      </c>
      <c r="C101" s="22"/>
      <c r="D101" s="22"/>
      <c r="E101" s="22"/>
      <c r="F101" s="22" t="s">
        <v>95</v>
      </c>
      <c r="G101" s="22"/>
      <c r="H101" s="22"/>
      <c r="I101" s="39"/>
      <c r="J101" s="92"/>
      <c r="K101" s="93"/>
      <c r="L101" s="93"/>
      <c r="M101" s="22"/>
      <c r="N101" s="92"/>
      <c r="O101" s="93"/>
    </row>
    <row r="102" spans="1:17" s="8" customFormat="1" ht="30.75" customHeight="1" x14ac:dyDescent="0.45">
      <c r="A102" s="6"/>
      <c r="B102" s="31" t="s">
        <v>54</v>
      </c>
      <c r="C102" s="19"/>
      <c r="D102" s="19"/>
      <c r="E102" s="19"/>
      <c r="F102" s="21"/>
      <c r="G102" s="21"/>
      <c r="H102" s="21"/>
      <c r="I102" s="7"/>
      <c r="J102" s="94"/>
      <c r="K102" s="95"/>
      <c r="L102" s="95"/>
      <c r="M102" s="21"/>
      <c r="N102" s="94"/>
      <c r="O102" s="95"/>
    </row>
    <row r="103" spans="1:17" s="8" customFormat="1" ht="30.75" x14ac:dyDescent="0.45">
      <c r="A103" s="6"/>
      <c r="B103" s="19"/>
      <c r="C103" s="19"/>
      <c r="D103" s="19"/>
      <c r="E103" s="131"/>
      <c r="F103" s="21"/>
      <c r="G103" s="21"/>
      <c r="H103" s="21"/>
      <c r="I103" s="7"/>
      <c r="J103" s="94"/>
      <c r="K103" s="95"/>
      <c r="L103" s="95"/>
      <c r="M103" s="21"/>
      <c r="N103" s="94"/>
      <c r="O103" s="95"/>
    </row>
    <row r="104" spans="1:17" s="4" customFormat="1" ht="30.75" hidden="1" x14ac:dyDescent="0.45">
      <c r="A104" s="29"/>
      <c r="B104" s="19"/>
      <c r="C104" s="19"/>
      <c r="D104" s="109">
        <v>5493661.4369999999</v>
      </c>
      <c r="E104" s="109">
        <v>4242798.9189999998</v>
      </c>
      <c r="F104" s="109">
        <v>857738.83</v>
      </c>
      <c r="G104" s="110"/>
      <c r="H104" s="110"/>
      <c r="I104" s="109">
        <v>362869.84700000001</v>
      </c>
      <c r="J104" s="5"/>
      <c r="K104" s="5"/>
      <c r="L104" s="5"/>
      <c r="M104" s="109"/>
      <c r="N104" s="5"/>
    </row>
    <row r="105" spans="1:17" ht="12" hidden="1" customHeight="1" x14ac:dyDescent="0.45">
      <c r="B105" s="31"/>
      <c r="C105" s="21"/>
      <c r="D105" s="21"/>
      <c r="E105" s="21"/>
      <c r="F105" s="21"/>
      <c r="G105" s="21"/>
      <c r="H105" s="21"/>
      <c r="M105" s="21"/>
    </row>
    <row r="106" spans="1:17" s="2" customFormat="1" ht="30.75" hidden="1" customHeight="1" x14ac:dyDescent="0.45">
      <c r="A106" s="30"/>
      <c r="B106" s="19"/>
      <c r="C106" s="19"/>
      <c r="D106" s="19"/>
      <c r="E106" s="19"/>
      <c r="F106" s="21"/>
      <c r="G106" s="21"/>
      <c r="H106" s="21"/>
      <c r="J106" s="162"/>
      <c r="K106" s="162"/>
      <c r="L106" s="162"/>
      <c r="M106" s="21"/>
      <c r="N106" s="162"/>
    </row>
    <row r="107" spans="1:17" s="2" customFormat="1" ht="30.75" hidden="1" customHeight="1" x14ac:dyDescent="0.45">
      <c r="A107" s="30"/>
      <c r="B107" s="19"/>
      <c r="C107" s="19"/>
      <c r="D107" s="19"/>
      <c r="E107" s="19"/>
      <c r="F107" s="21"/>
      <c r="G107" s="21"/>
      <c r="H107" s="21"/>
      <c r="J107" s="162"/>
      <c r="K107" s="162"/>
      <c r="L107" s="162"/>
      <c r="M107" s="21"/>
      <c r="N107" s="162"/>
    </row>
    <row r="108" spans="1:17" s="2" customFormat="1" ht="16.5" hidden="1" customHeight="1" x14ac:dyDescent="0.45">
      <c r="A108" s="30"/>
      <c r="B108" s="31"/>
      <c r="C108" s="21"/>
      <c r="D108" s="21"/>
      <c r="E108" s="21"/>
      <c r="F108" s="21"/>
      <c r="G108" s="21"/>
      <c r="H108" s="21"/>
      <c r="J108" s="162"/>
      <c r="K108" s="162"/>
      <c r="L108" s="162"/>
      <c r="M108" s="21"/>
      <c r="N108" s="162"/>
    </row>
    <row r="109" spans="1:17" ht="18.75" hidden="1" x14ac:dyDescent="0.3">
      <c r="B109" s="29"/>
      <c r="D109" s="109">
        <f>D104-D99</f>
        <v>0</v>
      </c>
      <c r="E109" s="109" t="e">
        <f>E104-E99</f>
        <v>#REF!</v>
      </c>
      <c r="F109" s="109">
        <f>F104-F99</f>
        <v>0</v>
      </c>
      <c r="I109" s="109">
        <f>I104-I99</f>
        <v>-462333.64699999994</v>
      </c>
      <c r="J109" s="177" t="s">
        <v>51</v>
      </c>
      <c r="K109" s="177"/>
      <c r="M109" s="109"/>
    </row>
    <row r="110" spans="1:17" ht="18.75" hidden="1" x14ac:dyDescent="0.3">
      <c r="B110" s="29"/>
      <c r="I110" s="111"/>
      <c r="J110" s="162"/>
      <c r="K110" s="162"/>
    </row>
    <row r="111" spans="1:17" ht="18.75" hidden="1" x14ac:dyDescent="0.3">
      <c r="B111" s="4"/>
      <c r="C111" s="3"/>
      <c r="D111" s="3"/>
      <c r="E111" s="110">
        <v>4242798.9189999998</v>
      </c>
      <c r="F111" s="110"/>
      <c r="J111" s="177" t="s">
        <v>52</v>
      </c>
      <c r="K111" s="177"/>
      <c r="M111" s="110"/>
    </row>
    <row r="112" spans="1:17" ht="18.75" hidden="1" x14ac:dyDescent="0.3">
      <c r="B112" s="4"/>
      <c r="C112" s="3"/>
      <c r="D112" s="3"/>
      <c r="E112" s="3"/>
      <c r="J112" s="162"/>
      <c r="K112" s="162"/>
    </row>
    <row r="113" spans="2:40" ht="22.5" hidden="1" x14ac:dyDescent="0.3">
      <c r="B113" s="4"/>
      <c r="C113" s="3"/>
      <c r="D113" s="3"/>
      <c r="E113" s="132"/>
      <c r="F113" s="132"/>
      <c r="J113" s="177" t="s">
        <v>53</v>
      </c>
      <c r="K113" s="177"/>
      <c r="M113" s="132"/>
    </row>
    <row r="114" spans="2:40" ht="18.75" x14ac:dyDescent="0.3">
      <c r="B114" s="4"/>
      <c r="C114" s="3"/>
      <c r="D114" s="3"/>
      <c r="E114" s="3"/>
      <c r="J114" s="162"/>
      <c r="K114" s="162"/>
    </row>
    <row r="115" spans="2:40" ht="18.75" x14ac:dyDescent="0.3">
      <c r="B115" s="4"/>
      <c r="C115" s="3"/>
      <c r="D115" s="3"/>
      <c r="E115" s="3"/>
    </row>
    <row r="116" spans="2:40" ht="18.75" x14ac:dyDescent="0.3">
      <c r="B116" s="133"/>
      <c r="C116" s="3"/>
      <c r="D116" s="3"/>
      <c r="E116" s="3"/>
    </row>
    <row r="117" spans="2:40" ht="18.75" x14ac:dyDescent="0.3">
      <c r="B117" s="4"/>
      <c r="C117" s="3"/>
      <c r="D117" s="3"/>
      <c r="E117" s="3"/>
    </row>
    <row r="118" spans="2:40" s="20" customFormat="1" ht="18.75" x14ac:dyDescent="0.3">
      <c r="B118" s="4"/>
      <c r="C118" s="3"/>
      <c r="D118" s="3"/>
      <c r="E118" s="3"/>
      <c r="F118" s="3"/>
      <c r="G118" s="3"/>
      <c r="H118" s="3"/>
      <c r="I118" s="3"/>
      <c r="J118" s="1"/>
      <c r="K118" s="1"/>
      <c r="L118" s="1"/>
      <c r="M118" s="3"/>
      <c r="N118" s="1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2:40" s="20" customFormat="1" ht="18.75" x14ac:dyDescent="0.3">
      <c r="B119" s="4"/>
      <c r="C119" s="3"/>
      <c r="D119" s="3"/>
      <c r="E119" s="110"/>
      <c r="F119" s="110"/>
      <c r="G119" s="3"/>
      <c r="H119" s="3"/>
      <c r="I119" s="3"/>
      <c r="J119" s="1"/>
      <c r="K119" s="1"/>
      <c r="L119" s="1"/>
      <c r="M119" s="110"/>
      <c r="N119" s="1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2:40" s="20" customFormat="1" ht="18.75" x14ac:dyDescent="0.3">
      <c r="B120" s="4"/>
      <c r="C120" s="3"/>
      <c r="D120" s="181"/>
      <c r="E120" s="3"/>
      <c r="F120" s="3"/>
      <c r="G120" s="3"/>
      <c r="H120" s="3"/>
      <c r="I120" s="3"/>
      <c r="J120" s="1"/>
      <c r="K120" s="1"/>
      <c r="L120" s="1"/>
      <c r="M120" s="3"/>
      <c r="N120" s="1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2:40" s="20" customFormat="1" ht="18.75" x14ac:dyDescent="0.3">
      <c r="B121" s="4"/>
      <c r="C121" s="3"/>
      <c r="D121" s="3"/>
      <c r="E121" s="3"/>
      <c r="F121" s="3"/>
      <c r="G121" s="3"/>
      <c r="H121" s="3"/>
      <c r="I121" s="3"/>
      <c r="J121" s="1"/>
      <c r="K121" s="1"/>
      <c r="L121" s="1"/>
      <c r="M121" s="3"/>
      <c r="N121" s="1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2:40" s="20" customFormat="1" ht="22.5" x14ac:dyDescent="0.3">
      <c r="B122" s="4"/>
      <c r="C122" s="3"/>
      <c r="D122" s="132"/>
      <c r="E122" s="3"/>
      <c r="F122" s="3"/>
      <c r="G122" s="3"/>
      <c r="H122" s="3"/>
      <c r="I122" s="3"/>
      <c r="J122" s="1"/>
      <c r="K122" s="1"/>
      <c r="L122" s="1"/>
      <c r="M122" s="3"/>
      <c r="N122" s="1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2:40" s="20" customFormat="1" ht="18.75" x14ac:dyDescent="0.3">
      <c r="B123" s="4"/>
      <c r="C123" s="3"/>
      <c r="D123" s="3"/>
      <c r="E123" s="3"/>
      <c r="F123" s="110"/>
      <c r="G123" s="3"/>
      <c r="H123" s="3"/>
      <c r="I123" s="3"/>
      <c r="J123" s="1"/>
      <c r="K123" s="1"/>
      <c r="L123" s="1"/>
      <c r="M123" s="110"/>
      <c r="N123" s="1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2:40" s="20" customFormat="1" ht="18.75" x14ac:dyDescent="0.3">
      <c r="B124" s="4"/>
      <c r="C124" s="3"/>
      <c r="D124" s="3"/>
      <c r="E124" s="3"/>
      <c r="F124" s="3"/>
      <c r="G124" s="3"/>
      <c r="H124" s="3"/>
      <c r="I124" s="3"/>
      <c r="J124" s="1"/>
      <c r="K124" s="1"/>
      <c r="L124" s="1"/>
      <c r="M124" s="3"/>
      <c r="N124" s="1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2:40" s="20" customFormat="1" ht="18.75" x14ac:dyDescent="0.3">
      <c r="B125" s="4"/>
      <c r="C125" s="3"/>
      <c r="D125" s="3"/>
      <c r="E125" s="3"/>
      <c r="F125" s="3"/>
      <c r="G125" s="3"/>
      <c r="H125" s="3"/>
      <c r="I125" s="3"/>
      <c r="J125" s="1"/>
      <c r="K125" s="1"/>
      <c r="L125" s="1"/>
      <c r="M125" s="3"/>
      <c r="N125" s="1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2:40" s="20" customFormat="1" ht="18.75" x14ac:dyDescent="0.3">
      <c r="B126" s="29"/>
      <c r="F126" s="3"/>
      <c r="G126" s="3"/>
      <c r="H126" s="3"/>
      <c r="I126" s="3"/>
      <c r="J126" s="1"/>
      <c r="K126" s="1"/>
      <c r="L126" s="1"/>
      <c r="M126" s="3"/>
      <c r="N126" s="1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2:40" s="20" customFormat="1" ht="18.75" x14ac:dyDescent="0.3">
      <c r="B127" s="29"/>
      <c r="F127" s="3"/>
      <c r="G127" s="3"/>
      <c r="H127" s="3"/>
      <c r="I127" s="3"/>
      <c r="J127" s="1"/>
      <c r="K127" s="1"/>
      <c r="L127" s="1"/>
      <c r="M127" s="3"/>
      <c r="N127" s="1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</sheetData>
  <mergeCells count="23">
    <mergeCell ref="J111:K111"/>
    <mergeCell ref="J113:K113"/>
    <mergeCell ref="C20:C22"/>
    <mergeCell ref="J109:K109"/>
    <mergeCell ref="O3:O4"/>
    <mergeCell ref="I3:I4"/>
    <mergeCell ref="J3:J4"/>
    <mergeCell ref="K3:K4"/>
    <mergeCell ref="L3:L4"/>
    <mergeCell ref="M3:M4"/>
    <mergeCell ref="N3:N4"/>
    <mergeCell ref="H3:H4"/>
    <mergeCell ref="A1:O1"/>
    <mergeCell ref="A6:O6"/>
    <mergeCell ref="A66:O66"/>
    <mergeCell ref="A91:O91"/>
    <mergeCell ref="G3:G4"/>
    <mergeCell ref="B3:B4"/>
    <mergeCell ref="C3:C4"/>
    <mergeCell ref="D3:D4"/>
    <mergeCell ref="E3:E4"/>
    <mergeCell ref="F3:F4"/>
    <mergeCell ref="A3:A4"/>
  </mergeCells>
  <printOptions horizontalCentered="1"/>
  <pageMargins left="0.39370078740157483" right="0" top="0" bottom="0" header="0.23622047244094491" footer="0.11811023622047245"/>
  <pageSetup paperSize="8" scale="66" fitToHeight="6" orientation="landscape" horizontalDpi="300" verticalDpi="300" r:id="rId1"/>
  <headerFooter alignWithMargins="0"/>
  <rowBreaks count="1" manualBreakCount="1">
    <brk id="65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C5F1B-D535-4A3F-8E8B-D26E9B29982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2022</vt:lpstr>
      <vt:lpstr>'2022'!Заголовки_для_печати</vt:lpstr>
      <vt:lpstr>'2022'!Область_печати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2022-03-01T14:57:01Z</cp:lastPrinted>
  <dcterms:created xsi:type="dcterms:W3CDTF">1996-10-08T23:32:33Z</dcterms:created>
  <dcterms:modified xsi:type="dcterms:W3CDTF">2022-03-01T14:59:58Z</dcterms:modified>
</cp:coreProperties>
</file>